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130" activeTab="4"/>
  </bookViews>
  <sheets>
    <sheet name="thu 2024-2026" sheetId="1" r:id="rId1"/>
    <sheet name="Thu " sheetId="2" r:id="rId2"/>
    <sheet name="Chi" sheetId="3" r:id="rId3"/>
    <sheet name="chi  2024-2026" sheetId="4" r:id="rId4"/>
    <sheet name="Du phong NS tinh" sheetId="5" r:id="rId5"/>
  </sheets>
  <externalReferences>
    <externalReference r:id="rId8"/>
  </externalReferences>
  <definedNames>
    <definedName name="_xlnm.Print_Area" localSheetId="4">'Du phong NS tinh'!$A$1:$B$29</definedName>
    <definedName name="_xlnm.Print_Area" localSheetId="1">'Thu '!$A$1:$H$40</definedName>
    <definedName name="_xlnm.Print_Titles" localSheetId="2">'Chi'!$6:$8</definedName>
    <definedName name="_xlnm.Print_Titles" localSheetId="3">'chi  2024-2026'!$6:$9</definedName>
    <definedName name="_xlnm.Print_Titles" localSheetId="0">'thu 2024-2026'!$5:$8</definedName>
  </definedNames>
  <calcPr fullCalcOnLoad="1"/>
</workbook>
</file>

<file path=xl/sharedStrings.xml><?xml version="1.0" encoding="utf-8"?>
<sst xmlns="http://schemas.openxmlformats.org/spreadsheetml/2006/main" count="286" uniqueCount="228">
  <si>
    <t>TỈNH SÓC TRĂNG</t>
  </si>
  <si>
    <t>Nội dung thu</t>
  </si>
  <si>
    <t>Dự toán</t>
  </si>
  <si>
    <t>Ước thực hiện</t>
  </si>
  <si>
    <t>6 = 4/3</t>
  </si>
  <si>
    <t>8 = 5/4</t>
  </si>
  <si>
    <t>TỔNG THU NSNN</t>
  </si>
  <si>
    <t>A</t>
  </si>
  <si>
    <t>Thu NSNN trong cân đối</t>
  </si>
  <si>
    <t>Khu vực DNNN trung ương</t>
  </si>
  <si>
    <t>Khu vực DNNN địa phương</t>
  </si>
  <si>
    <t>Khu vực DN có vốn đầu tư nước ngoài</t>
  </si>
  <si>
    <t>Thu tiền sử dụng đất</t>
  </si>
  <si>
    <t xml:space="preserve">Thu tiền cho thuê mặt đất, mặt nước </t>
  </si>
  <si>
    <t>Lệ phí trước bạ</t>
  </si>
  <si>
    <t>Thu khác ngân sách trong cân đối</t>
  </si>
  <si>
    <t>B</t>
  </si>
  <si>
    <t>——————————————</t>
  </si>
  <si>
    <t>Đvt: triệu đồng</t>
  </si>
  <si>
    <t>CHỈ TIÊU</t>
  </si>
  <si>
    <t xml:space="preserve">1. Vốn đầu tư XDCB </t>
  </si>
  <si>
    <t xml:space="preserve"> - Vốn XDCB trong nước</t>
  </si>
  <si>
    <t>Trong đó</t>
  </si>
  <si>
    <t xml:space="preserve"> - SN Môi trường</t>
  </si>
  <si>
    <t xml:space="preserve"> - SN khoa học công nghệ</t>
  </si>
  <si>
    <t>5=3/2</t>
  </si>
  <si>
    <t xml:space="preserve"> - Thu tiền sử dụng đất </t>
  </si>
  <si>
    <t>TỔNG CHI NSĐP
(A+B: Theo cân đối + chi CTMTiêu )</t>
  </si>
  <si>
    <t>STT</t>
  </si>
  <si>
    <t>So sánh</t>
  </si>
  <si>
    <t>Đvt: Triệu đồng</t>
  </si>
  <si>
    <t>Biểu số 01</t>
  </si>
  <si>
    <t>2. Bổ sung Chương trình mục tiêu quốc gia</t>
  </si>
  <si>
    <t>4. Hỗ trợ bổ sung ngoài dự toán đầu năm</t>
  </si>
  <si>
    <t>Thuế bảo vệ môi trường</t>
  </si>
  <si>
    <t>Thu từ hoạt động xuất, nhập khẩu</t>
  </si>
  <si>
    <t>Thu tiền bán nhà thuộc sở hữu Nhà nước</t>
  </si>
  <si>
    <t>TỔNG CỘNG</t>
  </si>
  <si>
    <t>1. Bổ sung Chương trình mục tiêu</t>
  </si>
  <si>
    <t>Phí, Lệ phí</t>
  </si>
  <si>
    <t>Thuế thu nhập cá nhân</t>
  </si>
  <si>
    <t>Biểu số 02</t>
  </si>
  <si>
    <t xml:space="preserve"> - Chi SN Giáo dục, đào tạo và dạy nghề</t>
  </si>
  <si>
    <t>-</t>
  </si>
  <si>
    <t>Trong đó:</t>
  </si>
  <si>
    <t xml:space="preserve"> - Thu NSĐP được hưởng theo phân cấp</t>
  </si>
  <si>
    <t xml:space="preserve"> - Từ Bội chi NSĐP (vay)</t>
  </si>
  <si>
    <t xml:space="preserve"> - Từ hàng hóa sản xuất trong nước</t>
  </si>
  <si>
    <t xml:space="preserve"> - Do cơ quan trung ương thực hiện</t>
  </si>
  <si>
    <t xml:space="preserve"> - Do cơ quan địa phương thực hiện</t>
  </si>
  <si>
    <t xml:space="preserve"> - Thu NSĐP được hưởng theo phân cấp (không kể XSKT và thu tiền SDĐất)</t>
  </si>
  <si>
    <t>Thuế sử dụng đất phi nông nghiệp (Thuế nhà, đất)</t>
  </si>
  <si>
    <t>6=4/2</t>
  </si>
  <si>
    <t>3. Bổ sung nhiệm vụ, mục tiêu khác</t>
  </si>
  <si>
    <t>Khu vực ngoài quốc doanh</t>
  </si>
  <si>
    <t>Thu từ hoạt động xổ số kiến thiết</t>
  </si>
  <si>
    <t>A. Tổng chi cân đối</t>
  </si>
  <si>
    <t>I. Chi đầu tư phát triển</t>
  </si>
  <si>
    <t>II. Chi thường xuyên</t>
  </si>
  <si>
    <t>III. Chi trả nợ lãi</t>
  </si>
  <si>
    <t>III. Chi trích lập Quỹ Dự trữ tài chính</t>
  </si>
  <si>
    <t>IV. Dự phòng ngân sách</t>
  </si>
  <si>
    <t>B. Chi Chương trình mục tiêu</t>
  </si>
  <si>
    <t>C. Chi từ nguồn vay ưu đãi thực hiện chương trình kiên cố hóa kênh mương</t>
  </si>
  <si>
    <t xml:space="preserve"> - Từ nguồn thu hoạt động XSKT </t>
  </si>
  <si>
    <t>Biểu số 03</t>
  </si>
  <si>
    <t>Nội dung</t>
  </si>
  <si>
    <t>Số tiền
(Đồng)</t>
  </si>
  <si>
    <t xml:space="preserve"> Trong đó:</t>
  </si>
  <si>
    <t xml:space="preserve"> - Dự phòng ngân sách cấp huyện (bao gồm cấp xã)</t>
  </si>
  <si>
    <t xml:space="preserve"> - Dự phòng ngân sách cấp tỉnh</t>
  </si>
  <si>
    <t>II. Phân bổ sử dụng dự phòng ngân sách cấp tỉnh</t>
  </si>
  <si>
    <t>III. Dự phòng ngân sách cấp tỉnh chưa sử dụng</t>
  </si>
  <si>
    <t xml:space="preserve"> Thu cấp quyền khai thác khoáng sản</t>
  </si>
  <si>
    <t xml:space="preserve"> Trđó, do cơ quan trung ương thực hiện</t>
  </si>
  <si>
    <t xml:space="preserve"> - Sự nghiệp kinh tế</t>
  </si>
  <si>
    <t xml:space="preserve"> - Sự nghiệp y tế</t>
  </si>
  <si>
    <t xml:space="preserve"> - Sự nghiệp văn hóa thông tin</t>
  </si>
  <si>
    <t xml:space="preserve"> - Chi sự nghiệp phát thanh truyền hình</t>
  </si>
  <si>
    <t xml:space="preserve"> - Chi sự nghiệp thể dục thể thao</t>
  </si>
  <si>
    <t xml:space="preserve"> - Chi đảm bảo xã hội</t>
  </si>
  <si>
    <t xml:space="preserve"> - Chi quản lý hành chính</t>
  </si>
  <si>
    <t xml:space="preserve"> - Chi an ninh - quốc phòng địa phương</t>
  </si>
  <si>
    <t xml:space="preserve"> - Chi khác ngân sách</t>
  </si>
  <si>
    <t xml:space="preserve"> Trđó, thu ngân sách trung ương</t>
  </si>
  <si>
    <t>Dự toán năm 2023</t>
  </si>
  <si>
    <t>Thu cổ tức, lợi nhuận được chi LNST NSĐP hưởng 100%</t>
  </si>
  <si>
    <t>D. Chi từ thu kết dư ngân sách năm 2021</t>
  </si>
  <si>
    <t>E. Chi từ thu chuyển nguồn năm 2020 sang năm 2022</t>
  </si>
  <si>
    <t>,</t>
  </si>
  <si>
    <t>Năm 2023</t>
  </si>
  <si>
    <t>Dự toán năm 2024</t>
  </si>
  <si>
    <t>Ước TH
2023/DT 2023</t>
  </si>
  <si>
    <t>Dự toán
2024/DT 2023</t>
  </si>
  <si>
    <t>Dự toán
2024/Ước TH 2023</t>
  </si>
  <si>
    <t>Ước thực hiện năm 2023</t>
  </si>
  <si>
    <t>Ước TH 2023/Dự toán</t>
  </si>
  <si>
    <t>So sánh năm 2024/2023</t>
  </si>
  <si>
    <t>DT 2024/ DT 2023</t>
  </si>
  <si>
    <t>I. Dự phòng NSĐP năm 2023</t>
  </si>
  <si>
    <t>Huyện Kế Sách - Kinh phí hỗ trợ tiêu hủy gia cầm mắc bệnh trên địa bàn xã Đại Hải, huyện Kế Sách</t>
  </si>
  <si>
    <t>Bộ CHQS tỉnh - Kinh phí hỗ trợ mua bột ngọt cho Bộ Tư lệnh Cảnh vệ Hoàng gia Campuchia</t>
  </si>
  <si>
    <t>Huyện Cù Lao Dung - Kinh phí diễn tập khu vực phòng thủ huyện Cù Lao Dung năm 2023</t>
  </si>
  <si>
    <t>Huyện Long Phú - Kinh phí diễn tập khu vực phòng thủ huyện Long Phú năm 2023</t>
  </si>
  <si>
    <t>Sở Y tế - Kinh phí phòng, chống dịch COVID-19 đối với Bệnh viện 30 tháng 4 trực thuộc Sở Y tế tỉnh Sóc Trăng</t>
  </si>
  <si>
    <t>Sở Y tế - Kinh phí phòng, chống dịch COVID-19 đối với Bệnh viện Điều trị COVID-19 trực thuộc Sở Y tế tỉnh Sóc Trăng.</t>
  </si>
  <si>
    <t>Công an tỉnh - Kinh phí chi hỗ trợ thường xuyên cho các chức danh Đội trưởng, Đội phó Đội dân phòng và mua sắm phương tiện phòng cháy, chữa cháy và cứu nạn cứu hộ trang bị cho lực lượng dân phòng của Công an tỉnh Sóc Trăng</t>
  </si>
  <si>
    <t>Huyện Mỹ Xuyên - Kinh phí diễn tập khu vực phòng thủ huyện Mỹ Xuyên năm 2023</t>
  </si>
  <si>
    <t>Công an tỉnh - Kinh phí hỗ trợ công tác phục vụ tình báo năm 2023 đối với Công an tỉnh</t>
  </si>
  <si>
    <t xml:space="preserve"> - Từ hàng hóa nhập khẩu </t>
  </si>
  <si>
    <t xml:space="preserve"> Thu từ quỹ đất công ích, thu hoa lợi, công sản tại xã</t>
  </si>
  <si>
    <t>UBND TỈNH SÓC TRĂNG</t>
  </si>
  <si>
    <t>DỰ TOÁN CHI CÂN ĐỐI NGÂN SÁCH ĐỊA PHƯƠNG GIAI ĐOẠN 03 NĂM 2024 - 2026</t>
  </si>
  <si>
    <t>Đơn vị: Triệu đồng</t>
  </si>
  <si>
    <t>NỘI DUNG</t>
  </si>
  <si>
    <t>Dự toán năm n-1</t>
  </si>
  <si>
    <t>Dự kiến 03 năm kế hoạch</t>
  </si>
  <si>
    <t>Dự toán TTg giao</t>
  </si>
  <si>
    <t>Dự toán HĐND tỉnh quyết định</t>
  </si>
  <si>
    <t>Năm 2024</t>
  </si>
  <si>
    <t>Năm 2025</t>
  </si>
  <si>
    <t>Năm 2026</t>
  </si>
  <si>
    <t>I</t>
  </si>
  <si>
    <t>CHI CÂN ĐỐI NGÂN SÁCH ĐỊA PHƯƠNG</t>
  </si>
  <si>
    <t>Trong đó: Chi cân đối ngân sách địa phương tính tỷ lệ điều tiết, số bổ sung cân đối từ ngân sách trung ương cho ngân sách địa phương (1)</t>
  </si>
  <si>
    <t>Chi đầu tư phát triển</t>
  </si>
  <si>
    <t>1.1</t>
  </si>
  <si>
    <t>Chi đầu tư và hỗ trợ vốn cho các doanh nghiệp cung cấp sản phẩm, dịch vụ công ích do Nhà nước đặt hàng, các tổ chức kinh tế, các tổ chức tài chính của địa phương theo quy định của pháp luật</t>
  </si>
  <si>
    <t>1.2</t>
  </si>
  <si>
    <t>Chi đầu tư phát triển còn lại (1-1.1)</t>
  </si>
  <si>
    <t>1.2.1</t>
  </si>
  <si>
    <t>Chi đầu tư phát triển của các dự án phân theo nguồn vốn</t>
  </si>
  <si>
    <t>a</t>
  </si>
  <si>
    <t>Chi đầu tư XDCB vốn trong nước</t>
  </si>
  <si>
    <t>b</t>
  </si>
  <si>
    <t>Chi đầu tư từ nguồn thu tiền sử dụng đất</t>
  </si>
  <si>
    <t>c</t>
  </si>
  <si>
    <t>Chi đầu tư từ nguồn thu xổ số kiến thiết</t>
  </si>
  <si>
    <t>d</t>
  </si>
  <si>
    <t>Chi đầu tư từ nguồn bội chi ngân sách địa phương</t>
  </si>
  <si>
    <t>1.2.2</t>
  </si>
  <si>
    <t>Chi đầu tư phát triển phân theo lĩnh vực</t>
  </si>
  <si>
    <t>Chi giáo dục - đào tạo và dạy nghề</t>
  </si>
  <si>
    <t>Chi khoa học và công nghệ</t>
  </si>
  <si>
    <t>Chi sự nghiệp bảo vệ môi trường</t>
  </si>
  <si>
    <t>Chi các khoản khác còn lại</t>
  </si>
  <si>
    <t>Chi thường xuyên</t>
  </si>
  <si>
    <t>Chi bổ sung quỹ dự trữ tài chính</t>
  </si>
  <si>
    <t>Dự phòng ngân sách</t>
  </si>
  <si>
    <t>Chi tạo nguồn cải cách tiền lương</t>
  </si>
  <si>
    <t>Chi trả nợ lãi do chính quyền địa phương vay</t>
  </si>
  <si>
    <t>II</t>
  </si>
  <si>
    <t>BỘI THU NGÂN SÁCH ĐỊA PHƯƠNG</t>
  </si>
  <si>
    <t>BỘI CHI NGÂN SÁCH ĐỊA PHƯƠNG</t>
  </si>
  <si>
    <t>III</t>
  </si>
  <si>
    <t>CHI CHUYỂN NGUỒN SANG NĂM SAU CỦA NSĐP</t>
  </si>
  <si>
    <t xml:space="preserve"> Dự toán chi cân đối không  bao gồm bổ sung có mục tiêu</t>
  </si>
  <si>
    <t>Thực hiện năm … (n-2)</t>
  </si>
  <si>
    <t>TỔNG THU NSNN TRÊN ĐỊA BÀN (I+II+III)</t>
  </si>
  <si>
    <t>THU NỘI ĐỊA</t>
  </si>
  <si>
    <t>1. Thu từ khu vực DNNN nước do Trung ương quản lý</t>
  </si>
  <si>
    <t>- Thuế giá trị gia tăng</t>
  </si>
  <si>
    <t>Trong đó: Thu từ hoạt động thăm dò, khai thác dầu khí</t>
  </si>
  <si>
    <t>- Thuế thu nhập doanh nghiệp</t>
  </si>
  <si>
    <t xml:space="preserve">- Thuế tiêu thụ đặc biệt </t>
  </si>
  <si>
    <t>Trong đó: Thu từ cơ sở KD nhập khẩu tiếp tục bán ra trong nước</t>
  </si>
  <si>
    <t>- Thuế tài nguyên</t>
  </si>
  <si>
    <t>- Thuế môn bài</t>
  </si>
  <si>
    <t>- Thu khác</t>
  </si>
  <si>
    <t>Thu từ khu vực doanh nghiệp nhà nước do địa phương quản lý</t>
  </si>
  <si>
    <t>Thu từ khu vực doanh nghiệp có vốn đầu tư nước ngoài</t>
  </si>
  <si>
    <t>Trong đó: Thu từ hoạt động thăm dò và khai thác dầu, khí</t>
  </si>
  <si>
    <t>- Thu từ khí thiên nhiên</t>
  </si>
  <si>
    <t>Trong đó: Thuế tài nguyên dầu, khí</t>
  </si>
  <si>
    <t>- Tiền thuê mặt đất, mặt nước</t>
  </si>
  <si>
    <t>Thu từ khu vực kinh tế ngoài quốc doanh</t>
  </si>
  <si>
    <t>Trong đó: Thu từ cơ sở kinh doanh nhập khẩu tiếp tục bán ra trong nước</t>
  </si>
  <si>
    <t xml:space="preserve">Lệ phí trước bạ </t>
  </si>
  <si>
    <t>Thuế sử dụng đất nông nghiệp</t>
  </si>
  <si>
    <t>Thuế sử dụng đất phi nông nghiệp</t>
  </si>
  <si>
    <t>Trong đó: - Thu từ hàng hóa nhập khẩu (62,77%)</t>
  </si>
  <si>
    <t xml:space="preserve">                 - Thu từ hàng hóa sản xuất trong nước (37,23%)</t>
  </si>
  <si>
    <t>Phí, lệ phí</t>
  </si>
  <si>
    <t>Bao gồm: - Phí, lệ phí do cơ quan nhà nước trung ương thu</t>
  </si>
  <si>
    <t xml:space="preserve">                 - Phí, lệ phí do cơ quan nhà nước địa phương thu</t>
  </si>
  <si>
    <t>Trong đó: phí bảo vệ môi trường đối với khai thác khoáng sản</t>
  </si>
  <si>
    <t>Tiền sử dụng đất</t>
  </si>
  <si>
    <t>Trong đó: - Thu do cơ quan, tổ chức, đơn vị thuộc Trung ương quản lý</t>
  </si>
  <si>
    <t xml:space="preserve">                - Thu do cơ quan, tổ chức, đơn vị thuộc địa phương quản lý</t>
  </si>
  <si>
    <t>Thu tiền thuê đất, mặt nước</t>
  </si>
  <si>
    <t>Thu tiền sử dụng khu vực biển</t>
  </si>
  <si>
    <t>Trong đó: - Thuộc thẩm quyền giao của trung ương</t>
  </si>
  <si>
    <t xml:space="preserve">                - Thuộc thẩm quyền giao của địa phương</t>
  </si>
  <si>
    <t>Thu từ bán tài sản nhà nước</t>
  </si>
  <si>
    <t>Trong đó: - Do trung ương</t>
  </si>
  <si>
    <t xml:space="preserve">                - Do địa phương</t>
  </si>
  <si>
    <t>Thu từ tài sản được xác lập quyền sở hữu của nhà nước</t>
  </si>
  <si>
    <t>Trong đó: - Do trung ương xử lý</t>
  </si>
  <si>
    <t xml:space="preserve">                - Do địa phương xử lý</t>
  </si>
  <si>
    <t>Thu tiền cho thuê và bán nhà ở thuộc sở hữu nhà nước</t>
  </si>
  <si>
    <t>Thu khác ngân sách</t>
  </si>
  <si>
    <t>Trong đó: - Thu khác ngân sách trung ương</t>
  </si>
  <si>
    <t>Thu tiền cấp quyền khai thác khoáng sản</t>
  </si>
  <si>
    <t>Trong đó: - Giấy phép do Trung ương cấp</t>
  </si>
  <si>
    <t xml:space="preserve">                 - Giấy phép do Ủy ban nhân dân cấp tỉnh cấp</t>
  </si>
  <si>
    <t>Thu từ quỹ đất công ích và thu hoa lợi công sản khác</t>
  </si>
  <si>
    <t>Thu cổ tức và lợi nhuận sau thuế (địa phương hưởng 100%)</t>
  </si>
  <si>
    <t>Thu từ hoạt động XSKT (kể cả hoạt động xổ số điện toán)</t>
  </si>
  <si>
    <t>THU TỪ DẦU THÔ</t>
  </si>
  <si>
    <t>THU TỪ HOẠT ĐỘNG XUẤT, NHẬP KHẨU</t>
  </si>
  <si>
    <t>Thuế xuất khẩu</t>
  </si>
  <si>
    <t>Thuế nhập khẩu</t>
  </si>
  <si>
    <t>Thuế tiêu thụ đặc biệt</t>
  </si>
  <si>
    <t xml:space="preserve">Thuế giá trị gia tăng </t>
  </si>
  <si>
    <t>Biểu số 04</t>
  </si>
  <si>
    <t>Biểu số 05</t>
  </si>
  <si>
    <t>Sở Y tế - Kinh phí các cơ sở thu dung, điều trị COVID-19 theo Nghị định số 29/2022/NĐ-CP các đơn vị trực thuộc Sở Y tế (Tổng: 4.360.714.447 đồng, trong đó: Năm 2021: 2.996.754.985 đồng; Năm 2022: 1.363.959.462 đồng).</t>
  </si>
  <si>
    <t>Sở Y tế - Kinh phí các cơ sở thu dung, điều trị COVID-19 theo Nghị định số 29/2022/NĐ-CP các đơn vị trực thuộc Sở Y tế (Năm 2022).</t>
  </si>
  <si>
    <t>Sở Y tế - Kinh phí đảm bảo hoạt động cho cơ sở thu dung, điều trị COVID-19 Trung tâm Y tế huyện Châu Thành trực thuộc Sở Y tế theo Nghị định số 29/2022/NĐ-CP của Chính phủ.</t>
  </si>
  <si>
    <t>Sở Y tế - Kinh phí đảm bảo hoạt động cho cơ sở thu dung, điều trị COVID-19 từ năm 2021 đến năm 2022 đối với Trung tâm Y tế các huyện, thị xã trực thuộc Sở Y tế theo Nghị định số 29/2022/NĐ-CP của Chính phủ.</t>
  </si>
  <si>
    <t>DỰ TOÁN THU NGÂN SÁCH NHÀ NƯỚC NĂM 2024</t>
  </si>
  <si>
    <t>DỰ TOÁN CHI NGÂN SÁCH ĐỊA PHƯƠNG
TỈNH SÓC TRĂNG NĂM 2024</t>
  </si>
  <si>
    <t>BIỂU TỔNG HỢP DỰ TOÁN THU NSNN NĂM 2024 GIAI ĐOẠN 2024 - 2026</t>
  </si>
  <si>
    <t>BÁO CÁO SỬ DỤNG DỰ PHÒNG NGÂN SÁCH CẤP TỈNH NĂM 2023
 NĂM 2022</t>
  </si>
  <si>
    <t>Ban Quản lý dự án 1 -  Lắp đặt hệ thống oxy lỏng phục vụ công tác điều trị bệnh nhân COVID-19</t>
  </si>
  <si>
    <t>Sở Y tế - Kinh phí duy trì hoạt động Bệnh viện Dã chiến số 01 trực thuộc Sở Y tế tỉnh Sóc Trăng</t>
  </si>
  <si>
    <t>Công an tỉnh - Kinh phí thực hiện "Nâng cao hiệu quả công tác phòng, chống và kiểm soát ma túy trên địa bàn tỉnh Sóc Trăng năm 2023</t>
  </si>
  <si>
    <t xml:space="preserve"> - Kinh phí phục vụ chống dịch COVID - 19 còn tồn động; kinh phí khắc phục sạt lở khẩn cấp</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</si>
</sst>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Red]\-#,###"/>
    <numFmt numFmtId="173" formatCode="#,#00"/>
    <numFmt numFmtId="174" formatCode="#,##0.00000"/>
    <numFmt numFmtId="175" formatCode="&quot;Yes&quot;;&quot;Yes&quot;;&quot;No&quot;"/>
    <numFmt numFmtId="176" formatCode="&quot;True&quot;;&quot;True&quot;;&quot;False&quot;"/>
    <numFmt numFmtId="177" formatCode="&quot;On&quot;;&quot;On&quot;;&quot;Off&quot;"/>
    <numFmt numFmtId="178" formatCode="[$€-2]\ #,##0.00_);[Red]\([$€-2]\ #,##0.00\)"/>
    <numFmt numFmtId="179" formatCode="_-* #,##0.0\ _₫_-;\-* #,##0.0\ _₫_-;_-* &quot;-&quot;??\ _₫_-;_-@_-"/>
    <numFmt numFmtId="180" formatCode="_-* #,##0\ _₫_-;\-* #,##0\ _₫_-;_-* &quot;-&quot;??\ _₫_-;_-@_-"/>
    <numFmt numFmtId="181" formatCode="#,##0\ _₫"/>
    <numFmt numFmtId="182" formatCode="#,##0;[Red]\-#,##0\ \ ;&quot;&quot;;@"/>
  </numFmts>
  <fonts count="67">
    <font>
      <sz val="12"/>
      <name val="Times New Roman"/>
      <family val="0"/>
    </font>
    <font>
      <sz val="11"/>
      <color indexed="8"/>
      <name val="Calibri"/>
      <family val="2"/>
    </font>
    <font>
      <sz val="11"/>
      <name val=".VnArial Narrow"/>
      <family val="2"/>
    </font>
    <font>
      <sz val="12"/>
      <name val=".VnTim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i/>
      <sz val="12"/>
      <color indexed="8"/>
      <name val="Times New Roman"/>
      <family val="1"/>
    </font>
    <font>
      <i/>
      <sz val="12"/>
      <color indexed="8"/>
      <name val="Arial"/>
      <family val="2"/>
    </font>
    <font>
      <b/>
      <sz val="12"/>
      <color indexed="8"/>
      <name val="Arial"/>
      <family val="2"/>
    </font>
    <font>
      <b/>
      <u val="single"/>
      <sz val="12"/>
      <color indexed="8"/>
      <name val="Times New Roman"/>
      <family val="1"/>
    </font>
    <font>
      <b/>
      <sz val="12"/>
      <color indexed="8"/>
      <name val="Times New Roman"/>
      <family val="1"/>
    </font>
    <font>
      <sz val="12"/>
      <color indexed="8"/>
      <name val="Arial"/>
      <family val="2"/>
    </font>
    <font>
      <b/>
      <u val="single"/>
      <sz val="12"/>
      <color indexed="8"/>
      <name val="Arial"/>
      <family val="2"/>
    </font>
    <font>
      <sz val="12"/>
      <color indexed="8"/>
      <name val="Calibri"/>
      <family val="2"/>
    </font>
    <font>
      <b/>
      <sz val="12"/>
      <color indexed="8"/>
      <name val="Calibri"/>
      <family val="2"/>
    </font>
    <font>
      <b/>
      <sz val="12"/>
      <color indexed="8"/>
      <name val="Cambria"/>
      <family val="1"/>
    </font>
    <font>
      <u val="single"/>
      <sz val="12"/>
      <color indexed="8"/>
      <name val="Times New Roman"/>
      <family val="1"/>
    </font>
    <font>
      <b/>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i/>
      <sz val="12"/>
      <color theme="1"/>
      <name val="Times New Roman"/>
      <family val="1"/>
    </font>
    <font>
      <i/>
      <sz val="12"/>
      <color theme="1"/>
      <name val="Arial"/>
      <family val="2"/>
    </font>
    <font>
      <b/>
      <sz val="12"/>
      <color theme="1"/>
      <name val="Arial"/>
      <family val="2"/>
    </font>
    <font>
      <b/>
      <u val="single"/>
      <sz val="12"/>
      <color theme="1"/>
      <name val="Times New Roman"/>
      <family val="1"/>
    </font>
    <font>
      <b/>
      <sz val="12"/>
      <color theme="1"/>
      <name val="Times New Roman"/>
      <family val="1"/>
    </font>
    <font>
      <sz val="12"/>
      <color theme="1"/>
      <name val="Arial"/>
      <family val="2"/>
    </font>
    <font>
      <b/>
      <u val="single"/>
      <sz val="12"/>
      <color theme="1"/>
      <name val="Arial"/>
      <family val="2"/>
    </font>
    <font>
      <sz val="12"/>
      <color theme="1"/>
      <name val="Calibri"/>
      <family val="2"/>
    </font>
    <font>
      <b/>
      <sz val="12"/>
      <color theme="1"/>
      <name val="Calibri"/>
      <family val="2"/>
    </font>
    <font>
      <b/>
      <sz val="12"/>
      <color theme="1"/>
      <name val="Cambria"/>
      <family val="1"/>
    </font>
    <font>
      <u val="single"/>
      <sz val="12"/>
      <color theme="1"/>
      <name val="Times New Roman"/>
      <family val="1"/>
    </font>
    <font>
      <b/>
      <i/>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style="thin"/>
      <right style="thin"/>
      <top>
        <color indexed="63"/>
      </top>
      <bottom style="hair"/>
    </border>
    <border>
      <left/>
      <right/>
      <top/>
      <bottom style="thin"/>
    </border>
    <border>
      <left>
        <color indexed="63"/>
      </left>
      <right>
        <color indexed="63"/>
      </right>
      <top style="thin"/>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3" fillId="0" borderId="0">
      <alignment/>
      <protection/>
    </xf>
    <xf numFmtId="0" fontId="35" fillId="0" borderId="0">
      <alignment/>
      <protection/>
    </xf>
    <xf numFmtId="0" fontId="3" fillId="0" borderId="0">
      <alignment/>
      <protection/>
    </xf>
    <xf numFmtId="0" fontId="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10">
    <xf numFmtId="0" fontId="0" fillId="0" borderId="0" xfId="0" applyAlignment="1">
      <alignment/>
    </xf>
    <xf numFmtId="173" fontId="54" fillId="33" borderId="10" xfId="0" applyNumberFormat="1" applyFont="1" applyFill="1" applyBorder="1" applyAlignment="1">
      <alignment horizontal="center" vertical="center"/>
    </xf>
    <xf numFmtId="0" fontId="55" fillId="33" borderId="10" xfId="0" applyFont="1" applyFill="1" applyBorder="1" applyAlignment="1">
      <alignment vertical="center"/>
    </xf>
    <xf numFmtId="3" fontId="56" fillId="33" borderId="10" xfId="0" applyNumberFormat="1" applyFont="1" applyFill="1" applyBorder="1" applyAlignment="1">
      <alignment vertical="center"/>
    </xf>
    <xf numFmtId="4" fontId="56" fillId="33" borderId="10" xfId="0" applyNumberFormat="1" applyFont="1" applyFill="1" applyBorder="1" applyAlignment="1">
      <alignment vertical="center"/>
    </xf>
    <xf numFmtId="0" fontId="54" fillId="33" borderId="0" xfId="0" applyFont="1" applyFill="1" applyAlignment="1">
      <alignment vertical="center"/>
    </xf>
    <xf numFmtId="3" fontId="54" fillId="33" borderId="0" xfId="0" applyNumberFormat="1" applyFont="1" applyFill="1" applyAlignment="1">
      <alignment vertical="center"/>
    </xf>
    <xf numFmtId="3" fontId="57" fillId="33" borderId="10" xfId="0" applyNumberFormat="1" applyFont="1" applyFill="1" applyBorder="1" applyAlignment="1">
      <alignment horizontal="right" vertical="center"/>
    </xf>
    <xf numFmtId="4" fontId="57" fillId="33" borderId="10" xfId="0" applyNumberFormat="1" applyFont="1" applyFill="1" applyBorder="1" applyAlignment="1">
      <alignment vertical="center"/>
    </xf>
    <xf numFmtId="3" fontId="58" fillId="33" borderId="0" xfId="0" applyNumberFormat="1" applyFont="1" applyFill="1" applyAlignment="1">
      <alignment vertical="center"/>
    </xf>
    <xf numFmtId="3" fontId="59" fillId="33" borderId="10" xfId="0" applyNumberFormat="1" applyFont="1" applyFill="1" applyBorder="1" applyAlignment="1">
      <alignment vertical="center"/>
    </xf>
    <xf numFmtId="4" fontId="57" fillId="33" borderId="10" xfId="0" applyNumberFormat="1" applyFont="1" applyFill="1" applyBorder="1" applyAlignment="1">
      <alignment horizontal="right" vertical="center"/>
    </xf>
    <xf numFmtId="3" fontId="54" fillId="33" borderId="10" xfId="0" applyNumberFormat="1" applyFont="1" applyFill="1" applyBorder="1" applyAlignment="1">
      <alignment vertical="center"/>
    </xf>
    <xf numFmtId="4" fontId="60" fillId="33" borderId="10" xfId="0" applyNumberFormat="1" applyFont="1" applyFill="1" applyBorder="1" applyAlignment="1">
      <alignment vertical="center"/>
    </xf>
    <xf numFmtId="3" fontId="60" fillId="33" borderId="10" xfId="0" applyNumberFormat="1" applyFont="1" applyFill="1" applyBorder="1" applyAlignment="1">
      <alignment vertical="center"/>
    </xf>
    <xf numFmtId="3" fontId="57" fillId="33" borderId="10" xfId="0" applyNumberFormat="1" applyFont="1" applyFill="1" applyBorder="1" applyAlignment="1">
      <alignment vertical="center"/>
    </xf>
    <xf numFmtId="4" fontId="61" fillId="33" borderId="10" xfId="0" applyNumberFormat="1" applyFont="1" applyFill="1" applyBorder="1" applyAlignment="1">
      <alignment vertical="center"/>
    </xf>
    <xf numFmtId="3" fontId="59" fillId="33" borderId="10" xfId="0" applyNumberFormat="1" applyFont="1" applyFill="1" applyBorder="1" applyAlignment="1">
      <alignment horizontal="justify" vertical="center"/>
    </xf>
    <xf numFmtId="3" fontId="59" fillId="33" borderId="10" xfId="0" applyNumberFormat="1" applyFont="1" applyFill="1" applyBorder="1" applyAlignment="1">
      <alignment horizontal="justify" vertical="center" wrapText="1"/>
    </xf>
    <xf numFmtId="3" fontId="59" fillId="33" borderId="11" xfId="0" applyNumberFormat="1" applyFont="1" applyFill="1" applyBorder="1" applyAlignment="1">
      <alignment horizontal="center" vertical="center"/>
    </xf>
    <xf numFmtId="3" fontId="57" fillId="33" borderId="11" xfId="0" applyNumberFormat="1" applyFont="1" applyFill="1" applyBorder="1" applyAlignment="1">
      <alignment vertical="center"/>
    </xf>
    <xf numFmtId="4" fontId="57" fillId="33" borderId="11" xfId="0" applyNumberFormat="1" applyFont="1" applyFill="1" applyBorder="1" applyAlignment="1">
      <alignment vertical="center"/>
    </xf>
    <xf numFmtId="3" fontId="54" fillId="0" borderId="0" xfId="0" applyNumberFormat="1" applyFont="1" applyAlignment="1">
      <alignment vertical="center"/>
    </xf>
    <xf numFmtId="3" fontId="54" fillId="0" borderId="12" xfId="0" applyNumberFormat="1" applyFont="1" applyBorder="1" applyAlignment="1">
      <alignment horizontal="center" vertical="center"/>
    </xf>
    <xf numFmtId="3" fontId="59" fillId="0" borderId="12" xfId="0" applyNumberFormat="1" applyFont="1" applyBorder="1" applyAlignment="1">
      <alignment horizontal="center" vertical="center" wrapText="1"/>
    </xf>
    <xf numFmtId="3" fontId="54" fillId="0" borderId="0" xfId="0" applyNumberFormat="1" applyFont="1" applyAlignment="1">
      <alignment vertical="center" wrapText="1"/>
    </xf>
    <xf numFmtId="3" fontId="58" fillId="0" borderId="0" xfId="0" applyNumberFormat="1" applyFont="1" applyAlignment="1">
      <alignment vertical="center"/>
    </xf>
    <xf numFmtId="3" fontId="58" fillId="0" borderId="0" xfId="0" applyNumberFormat="1" applyFont="1" applyBorder="1" applyAlignment="1">
      <alignment vertical="center"/>
    </xf>
    <xf numFmtId="180" fontId="54" fillId="33" borderId="0" xfId="42" applyNumberFormat="1" applyFont="1" applyFill="1" applyAlignment="1">
      <alignment vertical="center"/>
    </xf>
    <xf numFmtId="0" fontId="62" fillId="33" borderId="12" xfId="0" applyFont="1" applyFill="1" applyBorder="1" applyAlignment="1">
      <alignment horizontal="center" vertical="center" wrapText="1"/>
    </xf>
    <xf numFmtId="0" fontId="54" fillId="33" borderId="11" xfId="0" applyFont="1" applyFill="1" applyBorder="1" applyAlignment="1">
      <alignment vertical="center"/>
    </xf>
    <xf numFmtId="3" fontId="59" fillId="33" borderId="0" xfId="0" applyNumberFormat="1" applyFont="1" applyFill="1" applyAlignment="1">
      <alignment vertical="center" wrapText="1"/>
    </xf>
    <xf numFmtId="3" fontId="63" fillId="33" borderId="10" xfId="0" applyNumberFormat="1" applyFont="1" applyFill="1" applyBorder="1" applyAlignment="1">
      <alignment horizontal="center" vertical="center"/>
    </xf>
    <xf numFmtId="3" fontId="59" fillId="33" borderId="0" xfId="0" applyNumberFormat="1" applyFont="1" applyFill="1" applyAlignment="1">
      <alignment horizontal="center" vertical="center"/>
    </xf>
    <xf numFmtId="180" fontId="54" fillId="33" borderId="0" xfId="42" applyNumberFormat="1" applyFont="1" applyFill="1" applyBorder="1" applyAlignment="1">
      <alignment horizontal="center" vertical="center"/>
    </xf>
    <xf numFmtId="180" fontId="59" fillId="33" borderId="0" xfId="42" applyNumberFormat="1" applyFont="1" applyFill="1" applyAlignment="1">
      <alignment horizontal="center" vertical="center" wrapText="1"/>
    </xf>
    <xf numFmtId="180" fontId="60" fillId="33" borderId="0" xfId="42" applyNumberFormat="1" applyFont="1" applyFill="1" applyAlignment="1">
      <alignment horizontal="center" vertical="center"/>
    </xf>
    <xf numFmtId="180" fontId="54" fillId="33" borderId="0" xfId="42" applyNumberFormat="1" applyFont="1" applyFill="1" applyAlignment="1">
      <alignment horizontal="center" vertical="center"/>
    </xf>
    <xf numFmtId="180" fontId="57" fillId="33" borderId="10" xfId="42" applyNumberFormat="1" applyFont="1" applyFill="1" applyBorder="1" applyAlignment="1">
      <alignment horizontal="right" vertical="center"/>
    </xf>
    <xf numFmtId="180" fontId="60" fillId="33" borderId="10" xfId="42" applyNumberFormat="1" applyFont="1" applyFill="1" applyBorder="1" applyAlignment="1">
      <alignment vertical="center"/>
    </xf>
    <xf numFmtId="180" fontId="57" fillId="33" borderId="10" xfId="42" applyNumberFormat="1" applyFont="1" applyFill="1" applyBorder="1" applyAlignment="1">
      <alignment vertical="center"/>
    </xf>
    <xf numFmtId="180" fontId="58" fillId="33" borderId="0" xfId="42" applyNumberFormat="1" applyFont="1" applyFill="1" applyAlignment="1">
      <alignment vertical="center"/>
    </xf>
    <xf numFmtId="0" fontId="54" fillId="33" borderId="10" xfId="0" applyFont="1" applyFill="1" applyBorder="1" applyAlignment="1">
      <alignment vertical="center"/>
    </xf>
    <xf numFmtId="4" fontId="60" fillId="33" borderId="10" xfId="0" applyNumberFormat="1" applyFont="1" applyFill="1" applyBorder="1" applyAlignment="1">
      <alignment horizontal="right" vertical="center"/>
    </xf>
    <xf numFmtId="0" fontId="58" fillId="33" borderId="13" xfId="0" applyFont="1" applyFill="1" applyBorder="1" applyAlignment="1">
      <alignment horizontal="center" vertical="center" wrapText="1"/>
    </xf>
    <xf numFmtId="0" fontId="59" fillId="33" borderId="13" xfId="0" applyFont="1" applyFill="1" applyBorder="1" applyAlignment="1">
      <alignment horizontal="center" vertical="center" wrapText="1"/>
    </xf>
    <xf numFmtId="3" fontId="57" fillId="33" borderId="13" xfId="0" applyNumberFormat="1" applyFont="1" applyFill="1" applyBorder="1" applyAlignment="1">
      <alignment horizontal="right" vertical="center" wrapText="1"/>
    </xf>
    <xf numFmtId="4" fontId="57" fillId="33" borderId="13" xfId="0" applyNumberFormat="1" applyFont="1" applyFill="1" applyBorder="1" applyAlignment="1">
      <alignment vertical="center"/>
    </xf>
    <xf numFmtId="4" fontId="57" fillId="33" borderId="13" xfId="0" applyNumberFormat="1" applyFont="1" applyFill="1" applyBorder="1" applyAlignment="1">
      <alignment horizontal="right" vertical="center" wrapText="1"/>
    </xf>
    <xf numFmtId="0" fontId="58" fillId="33" borderId="0" xfId="0" applyFont="1" applyFill="1" applyAlignment="1">
      <alignment vertical="center"/>
    </xf>
    <xf numFmtId="0" fontId="59" fillId="33" borderId="10" xfId="0" applyFont="1" applyFill="1" applyBorder="1" applyAlignment="1">
      <alignment horizontal="center" vertical="center" wrapText="1"/>
    </xf>
    <xf numFmtId="172" fontId="59" fillId="33" borderId="10" xfId="63" applyNumberFormat="1" applyFont="1" applyFill="1" applyBorder="1" applyAlignment="1">
      <alignment horizontal="justify" vertical="center" wrapText="1"/>
      <protection/>
    </xf>
    <xf numFmtId="172" fontId="54" fillId="33" borderId="10" xfId="63" applyNumberFormat="1" applyFont="1" applyFill="1" applyBorder="1" applyAlignment="1">
      <alignment horizontal="justify" vertical="center" wrapText="1"/>
      <protection/>
    </xf>
    <xf numFmtId="0" fontId="54" fillId="33" borderId="10" xfId="0" applyFont="1" applyFill="1" applyBorder="1" applyAlignment="1">
      <alignment horizontal="justify" vertical="center"/>
    </xf>
    <xf numFmtId="0" fontId="54" fillId="33" borderId="10" xfId="0" applyFont="1" applyFill="1" applyBorder="1" applyAlignment="1">
      <alignment vertical="center"/>
    </xf>
    <xf numFmtId="173" fontId="55" fillId="33" borderId="10" xfId="0" applyNumberFormat="1" applyFont="1" applyFill="1" applyBorder="1" applyAlignment="1">
      <alignment horizontal="center" vertical="center"/>
    </xf>
    <xf numFmtId="0" fontId="55" fillId="33" borderId="0" xfId="0" applyFont="1" applyFill="1" applyAlignment="1">
      <alignment vertical="center"/>
    </xf>
    <xf numFmtId="0" fontId="59" fillId="33" borderId="10" xfId="0" applyFont="1" applyFill="1" applyBorder="1" applyAlignment="1">
      <alignment horizontal="center" vertical="center"/>
    </xf>
    <xf numFmtId="0" fontId="59" fillId="33" borderId="10" xfId="0" applyFont="1" applyFill="1" applyBorder="1" applyAlignment="1">
      <alignment vertical="center"/>
    </xf>
    <xf numFmtId="0" fontId="54" fillId="33" borderId="0" xfId="0" applyFont="1" applyFill="1" applyAlignment="1">
      <alignment vertical="center"/>
    </xf>
    <xf numFmtId="3" fontId="54" fillId="0" borderId="10" xfId="0" applyNumberFormat="1" applyFont="1" applyBorder="1" applyAlignment="1">
      <alignment horizontal="justify" vertical="center"/>
    </xf>
    <xf numFmtId="3" fontId="59" fillId="0" borderId="10" xfId="0" applyNumberFormat="1" applyFont="1" applyBorder="1" applyAlignment="1">
      <alignment horizontal="justify" vertical="center"/>
    </xf>
    <xf numFmtId="3" fontId="59" fillId="0" borderId="10" xfId="0" applyNumberFormat="1" applyFont="1" applyBorder="1" applyAlignment="1">
      <alignment horizontal="justify" vertical="center" wrapText="1"/>
    </xf>
    <xf numFmtId="0" fontId="54" fillId="0" borderId="11" xfId="0" applyFont="1" applyBorder="1" applyAlignment="1">
      <alignment horizontal="justify" vertical="center" wrapText="1"/>
    </xf>
    <xf numFmtId="3" fontId="59" fillId="0" borderId="14" xfId="0" applyNumberFormat="1" applyFont="1" applyBorder="1" applyAlignment="1">
      <alignment horizontal="justify" vertical="center"/>
    </xf>
    <xf numFmtId="3" fontId="60" fillId="33" borderId="10" xfId="0" applyNumberFormat="1" applyFont="1" applyFill="1" applyBorder="1" applyAlignment="1">
      <alignment horizontal="right" vertical="center"/>
    </xf>
    <xf numFmtId="3" fontId="58" fillId="33" borderId="0" xfId="0" applyNumberFormat="1" applyFont="1" applyFill="1" applyBorder="1" applyAlignment="1">
      <alignment vertical="center"/>
    </xf>
    <xf numFmtId="171" fontId="54" fillId="33" borderId="0" xfId="42" applyFont="1" applyFill="1" applyAlignment="1">
      <alignment vertical="center"/>
    </xf>
    <xf numFmtId="171" fontId="58" fillId="33" borderId="0" xfId="42" applyFont="1" applyFill="1" applyAlignment="1">
      <alignment vertical="center"/>
    </xf>
    <xf numFmtId="0" fontId="64" fillId="33" borderId="0" xfId="61" applyFont="1" applyFill="1" applyAlignment="1">
      <alignment vertical="center"/>
      <protection/>
    </xf>
    <xf numFmtId="0" fontId="59" fillId="33" borderId="0" xfId="57" applyFont="1" applyFill="1" applyAlignment="1">
      <alignment horizontal="left" vertical="center"/>
      <protection/>
    </xf>
    <xf numFmtId="0" fontId="54" fillId="33" borderId="0" xfId="57" applyFont="1" applyFill="1" applyAlignment="1">
      <alignment horizontal="centerContinuous" vertical="center"/>
      <protection/>
    </xf>
    <xf numFmtId="0" fontId="54" fillId="33" borderId="0" xfId="57" applyFont="1" applyFill="1" applyAlignment="1">
      <alignment vertical="center"/>
      <protection/>
    </xf>
    <xf numFmtId="0" fontId="55" fillId="33" borderId="0" xfId="57" applyFont="1" applyFill="1" applyAlignment="1">
      <alignment horizontal="centerContinuous" vertical="center"/>
      <protection/>
    </xf>
    <xf numFmtId="0" fontId="55" fillId="33" borderId="0" xfId="57" applyFont="1" applyFill="1" applyAlignment="1">
      <alignment horizontal="left" vertical="center"/>
      <protection/>
    </xf>
    <xf numFmtId="0" fontId="55" fillId="33" borderId="0" xfId="57" applyFont="1" applyFill="1" applyBorder="1" applyAlignment="1">
      <alignment horizontal="right" vertical="center"/>
      <protection/>
    </xf>
    <xf numFmtId="0" fontId="54" fillId="33" borderId="0" xfId="57" applyFont="1" applyFill="1" applyBorder="1" applyAlignment="1">
      <alignment horizontal="right" vertical="center"/>
      <protection/>
    </xf>
    <xf numFmtId="0" fontId="59" fillId="33" borderId="12" xfId="57" applyFont="1" applyFill="1" applyBorder="1" applyAlignment="1">
      <alignment horizontal="center" vertical="center"/>
      <protection/>
    </xf>
    <xf numFmtId="0" fontId="59" fillId="33" borderId="12" xfId="59" applyFont="1" applyFill="1" applyBorder="1" applyAlignment="1">
      <alignment horizontal="center" vertical="center"/>
      <protection/>
    </xf>
    <xf numFmtId="0" fontId="59" fillId="33" borderId="0" xfId="57" applyFont="1" applyFill="1" applyBorder="1" applyAlignment="1">
      <alignment vertical="center"/>
      <protection/>
    </xf>
    <xf numFmtId="0" fontId="59" fillId="33" borderId="14" xfId="57" applyFont="1" applyFill="1" applyBorder="1" applyAlignment="1">
      <alignment horizontal="center" vertical="center"/>
      <protection/>
    </xf>
    <xf numFmtId="3" fontId="58" fillId="33" borderId="14" xfId="57" applyNumberFormat="1" applyFont="1" applyFill="1" applyBorder="1" applyAlignment="1">
      <alignment vertical="center"/>
      <protection/>
    </xf>
    <xf numFmtId="3" fontId="57" fillId="33" borderId="14" xfId="57" applyNumberFormat="1" applyFont="1" applyFill="1" applyBorder="1" applyAlignment="1">
      <alignment vertical="center"/>
      <protection/>
    </xf>
    <xf numFmtId="0" fontId="59" fillId="33" borderId="10" xfId="57" applyFont="1" applyFill="1" applyBorder="1" applyAlignment="1">
      <alignment horizontal="center" vertical="center"/>
      <protection/>
    </xf>
    <xf numFmtId="0" fontId="59" fillId="33" borderId="10" xfId="57" applyFont="1" applyFill="1" applyBorder="1" applyAlignment="1">
      <alignment horizontal="justify" vertical="center" wrapText="1"/>
      <protection/>
    </xf>
    <xf numFmtId="3" fontId="58" fillId="33" borderId="10" xfId="57" applyNumberFormat="1" applyFont="1" applyFill="1" applyBorder="1" applyAlignment="1">
      <alignment vertical="center"/>
      <protection/>
    </xf>
    <xf numFmtId="3" fontId="57" fillId="33" borderId="10" xfId="57" applyNumberFormat="1" applyFont="1" applyFill="1" applyBorder="1" applyAlignment="1">
      <alignment vertical="center"/>
      <protection/>
    </xf>
    <xf numFmtId="0" fontId="54" fillId="33" borderId="0" xfId="57" applyFont="1" applyFill="1" applyAlignment="1">
      <alignment vertical="center"/>
      <protection/>
    </xf>
    <xf numFmtId="0" fontId="59" fillId="33" borderId="10" xfId="57" applyFont="1" applyFill="1" applyBorder="1" applyAlignment="1">
      <alignment horizontal="justify" vertical="center"/>
      <protection/>
    </xf>
    <xf numFmtId="3" fontId="54" fillId="33" borderId="10" xfId="57" applyNumberFormat="1" applyFont="1" applyFill="1" applyBorder="1" applyAlignment="1">
      <alignment vertical="center"/>
      <protection/>
    </xf>
    <xf numFmtId="3" fontId="60" fillId="33" borderId="10" xfId="57" applyNumberFormat="1" applyFont="1" applyFill="1" applyBorder="1" applyAlignment="1">
      <alignment vertical="center"/>
      <protection/>
    </xf>
    <xf numFmtId="0" fontId="54" fillId="33" borderId="10" xfId="57" applyFont="1" applyFill="1" applyBorder="1" applyAlignment="1">
      <alignment horizontal="center" vertical="center"/>
      <protection/>
    </xf>
    <xf numFmtId="0" fontId="54" fillId="33" borderId="10" xfId="57" applyFont="1" applyFill="1" applyBorder="1" applyAlignment="1">
      <alignment horizontal="justify" vertical="center"/>
      <protection/>
    </xf>
    <xf numFmtId="0" fontId="59" fillId="33" borderId="11" xfId="57" applyFont="1" applyFill="1" applyBorder="1" applyAlignment="1">
      <alignment horizontal="center" vertical="center"/>
      <protection/>
    </xf>
    <xf numFmtId="0" fontId="59" fillId="33" borderId="11" xfId="57" applyFont="1" applyFill="1" applyBorder="1" applyAlignment="1">
      <alignment horizontal="justify" vertical="center" wrapText="1"/>
      <protection/>
    </xf>
    <xf numFmtId="3" fontId="54" fillId="33" borderId="11" xfId="57" applyNumberFormat="1" applyFont="1" applyFill="1" applyBorder="1" applyAlignment="1">
      <alignment vertical="center"/>
      <protection/>
    </xf>
    <xf numFmtId="0" fontId="54" fillId="33" borderId="11" xfId="57" applyFont="1" applyFill="1" applyBorder="1" applyAlignment="1">
      <alignment vertical="center"/>
      <protection/>
    </xf>
    <xf numFmtId="0" fontId="59" fillId="33" borderId="0" xfId="57" applyFont="1" applyFill="1" applyBorder="1" applyAlignment="1">
      <alignment horizontal="center" vertical="center"/>
      <protection/>
    </xf>
    <xf numFmtId="0" fontId="59" fillId="33" borderId="0" xfId="57" applyFont="1" applyFill="1" applyBorder="1" applyAlignment="1">
      <alignment horizontal="justify" vertical="center" wrapText="1"/>
      <protection/>
    </xf>
    <xf numFmtId="3" fontId="54" fillId="33" borderId="0" xfId="57" applyNumberFormat="1" applyFont="1" applyFill="1" applyBorder="1" applyAlignment="1">
      <alignment vertical="center"/>
      <protection/>
    </xf>
    <xf numFmtId="0" fontId="54" fillId="33" borderId="0" xfId="57" applyFont="1" applyFill="1" applyBorder="1" applyAlignment="1">
      <alignment vertical="center"/>
      <protection/>
    </xf>
    <xf numFmtId="0" fontId="55" fillId="33" borderId="0" xfId="57" applyFont="1" applyFill="1" applyAlignment="1">
      <alignment vertical="center"/>
      <protection/>
    </xf>
    <xf numFmtId="3" fontId="54" fillId="33" borderId="0" xfId="57" applyNumberFormat="1" applyFont="1" applyFill="1" applyAlignment="1">
      <alignment vertical="center"/>
      <protection/>
    </xf>
    <xf numFmtId="3" fontId="60" fillId="33" borderId="14" xfId="57" applyNumberFormat="1" applyFont="1" applyFill="1" applyBorder="1" applyAlignment="1">
      <alignment vertical="center"/>
      <protection/>
    </xf>
    <xf numFmtId="3" fontId="65" fillId="33" borderId="10" xfId="57" applyNumberFormat="1" applyFont="1" applyFill="1" applyBorder="1" applyAlignment="1">
      <alignment vertical="center"/>
      <protection/>
    </xf>
    <xf numFmtId="0" fontId="54" fillId="0" borderId="10" xfId="0" applyFont="1" applyFill="1" applyBorder="1" applyAlignment="1">
      <alignment horizontal="justify" vertical="center" wrapText="1"/>
    </xf>
    <xf numFmtId="3" fontId="54" fillId="0" borderId="14" xfId="0" applyNumberFormat="1" applyFont="1" applyFill="1" applyBorder="1" applyAlignment="1">
      <alignment vertical="center"/>
    </xf>
    <xf numFmtId="3" fontId="59" fillId="0" borderId="14" xfId="0" applyNumberFormat="1" applyFont="1" applyBorder="1" applyAlignment="1">
      <alignment horizontal="right" vertical="center"/>
    </xf>
    <xf numFmtId="3" fontId="54" fillId="0" borderId="10" xfId="0" applyNumberFormat="1" applyFont="1" applyBorder="1" applyAlignment="1">
      <alignment horizontal="right" vertical="center"/>
    </xf>
    <xf numFmtId="3" fontId="54" fillId="0" borderId="10" xfId="0" applyNumberFormat="1" applyFont="1" applyFill="1" applyBorder="1" applyAlignment="1">
      <alignment vertical="center"/>
    </xf>
    <xf numFmtId="3" fontId="54" fillId="0" borderId="10" xfId="0" applyNumberFormat="1" applyFont="1" applyBorder="1" applyAlignment="1">
      <alignment vertical="center"/>
    </xf>
    <xf numFmtId="3" fontId="59" fillId="0" borderId="10" xfId="0" applyNumberFormat="1" applyFont="1" applyBorder="1" applyAlignment="1">
      <alignment vertical="center"/>
    </xf>
    <xf numFmtId="3" fontId="54" fillId="0" borderId="11" xfId="0" applyNumberFormat="1" applyFont="1" applyBorder="1" applyAlignment="1">
      <alignment vertical="center"/>
    </xf>
    <xf numFmtId="0" fontId="54" fillId="33" borderId="0" xfId="0" applyFont="1" applyFill="1" applyBorder="1" applyAlignment="1">
      <alignment horizontal="center" vertical="center"/>
    </xf>
    <xf numFmtId="0" fontId="59" fillId="33" borderId="12" xfId="0" applyFont="1" applyFill="1" applyBorder="1" applyAlignment="1">
      <alignment horizontal="center" vertical="center" wrapText="1"/>
    </xf>
    <xf numFmtId="3" fontId="59" fillId="33" borderId="10" xfId="0" applyNumberFormat="1" applyFont="1" applyFill="1" applyBorder="1" applyAlignment="1">
      <alignment horizontal="center" vertical="center" wrapText="1"/>
    </xf>
    <xf numFmtId="0" fontId="59" fillId="33" borderId="12" xfId="57" applyNumberFormat="1" applyFont="1" applyFill="1" applyBorder="1" applyAlignment="1">
      <alignment horizontal="center" vertical="center" wrapText="1"/>
      <protection/>
    </xf>
    <xf numFmtId="181" fontId="54" fillId="33" borderId="0" xfId="62" applyNumberFormat="1" applyFont="1" applyFill="1" applyAlignment="1">
      <alignment vertical="center"/>
      <protection/>
    </xf>
    <xf numFmtId="181" fontId="59" fillId="33" borderId="0" xfId="62" applyNumberFormat="1" applyFont="1" applyFill="1" applyAlignment="1">
      <alignment horizontal="center" vertical="center"/>
      <protection/>
    </xf>
    <xf numFmtId="0" fontId="54" fillId="33" borderId="0" xfId="62" applyFont="1" applyFill="1" applyAlignment="1">
      <alignment vertical="center"/>
      <protection/>
    </xf>
    <xf numFmtId="0" fontId="59" fillId="33" borderId="0" xfId="62" applyFont="1" applyFill="1" applyAlignment="1">
      <alignment vertical="center"/>
      <protection/>
    </xf>
    <xf numFmtId="0" fontId="65" fillId="33" borderId="0" xfId="62" applyFont="1" applyFill="1" applyBorder="1" applyAlignment="1">
      <alignment vertical="center" wrapText="1"/>
      <protection/>
    </xf>
    <xf numFmtId="181" fontId="65" fillId="33" borderId="0" xfId="62" applyNumberFormat="1" applyFont="1" applyFill="1" applyBorder="1" applyAlignment="1">
      <alignment vertical="center"/>
      <protection/>
    </xf>
    <xf numFmtId="171" fontId="65" fillId="33" borderId="0" xfId="42" applyFont="1" applyFill="1" applyBorder="1" applyAlignment="1">
      <alignment vertical="center"/>
    </xf>
    <xf numFmtId="181" fontId="54" fillId="33" borderId="0" xfId="62" applyNumberFormat="1" applyFont="1" applyFill="1" applyBorder="1" applyAlignment="1">
      <alignment vertical="center"/>
      <protection/>
    </xf>
    <xf numFmtId="0" fontId="54" fillId="33" borderId="15" xfId="62" applyFont="1" applyFill="1" applyBorder="1" applyAlignment="1">
      <alignment horizontal="right" vertical="center"/>
      <protection/>
    </xf>
    <xf numFmtId="0" fontId="59" fillId="33" borderId="0" xfId="62" applyFont="1" applyFill="1" applyAlignment="1">
      <alignment horizontal="center" vertical="center"/>
      <protection/>
    </xf>
    <xf numFmtId="0" fontId="59" fillId="33" borderId="0" xfId="62" applyFont="1" applyFill="1" applyBorder="1" applyAlignment="1">
      <alignment horizontal="center" vertical="center"/>
      <protection/>
    </xf>
    <xf numFmtId="0" fontId="59" fillId="33" borderId="15" xfId="62" applyFont="1" applyFill="1" applyBorder="1" applyAlignment="1">
      <alignment horizontal="center" vertical="center"/>
      <protection/>
    </xf>
    <xf numFmtId="0" fontId="59" fillId="33" borderId="12" xfId="60" applyNumberFormat="1" applyFont="1" applyFill="1" applyBorder="1" applyAlignment="1">
      <alignment horizontal="center" vertical="center" wrapText="1"/>
      <protection/>
    </xf>
    <xf numFmtId="0" fontId="54" fillId="33" borderId="12" xfId="62" applyFont="1" applyFill="1" applyBorder="1" applyAlignment="1">
      <alignment horizontal="center" vertical="center"/>
      <protection/>
    </xf>
    <xf numFmtId="0" fontId="54" fillId="33" borderId="12" xfId="62" applyFont="1" applyFill="1" applyBorder="1" applyAlignment="1">
      <alignment horizontal="center" vertical="center" wrapText="1"/>
      <protection/>
    </xf>
    <xf numFmtId="0" fontId="59" fillId="33" borderId="12" xfId="60" applyFont="1" applyFill="1" applyBorder="1" applyAlignment="1">
      <alignment horizontal="center" vertical="center"/>
      <protection/>
    </xf>
    <xf numFmtId="0" fontId="54" fillId="33" borderId="0" xfId="62" applyFont="1" applyFill="1" applyBorder="1" applyAlignment="1">
      <alignment horizontal="center" vertical="center"/>
      <protection/>
    </xf>
    <xf numFmtId="0" fontId="59" fillId="33" borderId="14" xfId="62" applyFont="1" applyFill="1" applyBorder="1" applyAlignment="1">
      <alignment horizontal="center" vertical="center"/>
      <protection/>
    </xf>
    <xf numFmtId="0" fontId="59" fillId="33" borderId="14" xfId="62" applyFont="1" applyFill="1" applyBorder="1" applyAlignment="1">
      <alignment horizontal="center" vertical="center" wrapText="1"/>
      <protection/>
    </xf>
    <xf numFmtId="181" fontId="59" fillId="33" borderId="14" xfId="62" applyNumberFormat="1" applyFont="1" applyFill="1" applyBorder="1" applyAlignment="1">
      <alignment horizontal="center" vertical="center"/>
      <protection/>
    </xf>
    <xf numFmtId="3" fontId="59" fillId="33" borderId="14" xfId="62" applyNumberFormat="1" applyFont="1" applyFill="1" applyBorder="1" applyAlignment="1">
      <alignment horizontal="right" vertical="center"/>
      <protection/>
    </xf>
    <xf numFmtId="0" fontId="59" fillId="33" borderId="10" xfId="62" applyFont="1" applyFill="1" applyBorder="1" applyAlignment="1">
      <alignment horizontal="center" vertical="center"/>
      <protection/>
    </xf>
    <xf numFmtId="49" fontId="59" fillId="33" borderId="10" xfId="62" applyNumberFormat="1" applyFont="1" applyFill="1" applyBorder="1" applyAlignment="1">
      <alignment horizontal="justify" vertical="center" wrapText="1"/>
      <protection/>
    </xf>
    <xf numFmtId="182" fontId="59" fillId="33" borderId="10" xfId="62" applyNumberFormat="1" applyFont="1" applyFill="1" applyBorder="1" applyAlignment="1" quotePrefix="1">
      <alignment horizontal="right" vertical="center"/>
      <protection/>
    </xf>
    <xf numFmtId="3" fontId="59" fillId="33" borderId="10" xfId="62" applyNumberFormat="1" applyFont="1" applyFill="1" applyBorder="1" applyAlignment="1" quotePrefix="1">
      <alignment horizontal="right" vertical="center"/>
      <protection/>
    </xf>
    <xf numFmtId="3" fontId="59" fillId="33" borderId="10" xfId="62" applyNumberFormat="1" applyFont="1" applyFill="1" applyBorder="1" applyAlignment="1">
      <alignment horizontal="right" vertical="center"/>
      <protection/>
    </xf>
    <xf numFmtId="0" fontId="58" fillId="33" borderId="0" xfId="62" applyFont="1" applyFill="1" applyAlignment="1">
      <alignment vertical="center"/>
      <protection/>
    </xf>
    <xf numFmtId="0" fontId="59" fillId="33" borderId="10" xfId="62" applyNumberFormat="1" applyFont="1" applyFill="1" applyBorder="1" applyAlignment="1">
      <alignment horizontal="center" vertical="center"/>
      <protection/>
    </xf>
    <xf numFmtId="0" fontId="54" fillId="33" borderId="10" xfId="62" applyNumberFormat="1" applyFont="1" applyFill="1" applyBorder="1" applyAlignment="1">
      <alignment horizontal="center" vertical="center"/>
      <protection/>
    </xf>
    <xf numFmtId="49" fontId="54" fillId="33" borderId="10" xfId="62" applyNumberFormat="1" applyFont="1" applyFill="1" applyBorder="1" applyAlignment="1" quotePrefix="1">
      <alignment horizontal="justify" vertical="center" wrapText="1"/>
      <protection/>
    </xf>
    <xf numFmtId="182" fontId="54" fillId="33" borderId="10" xfId="62" applyNumberFormat="1" applyFont="1" applyFill="1" applyBorder="1" applyAlignment="1" quotePrefix="1">
      <alignment horizontal="right" vertical="center"/>
      <protection/>
    </xf>
    <xf numFmtId="3" fontId="54" fillId="33" borderId="10" xfId="62" applyNumberFormat="1" applyFont="1" applyFill="1" applyBorder="1" applyAlignment="1" quotePrefix="1">
      <alignment horizontal="right" vertical="center"/>
      <protection/>
    </xf>
    <xf numFmtId="3" fontId="54" fillId="33" borderId="10" xfId="62" applyNumberFormat="1" applyFont="1" applyFill="1" applyBorder="1" applyAlignment="1">
      <alignment horizontal="right" vertical="center"/>
      <protection/>
    </xf>
    <xf numFmtId="0" fontId="55" fillId="33" borderId="10" xfId="62" applyNumberFormat="1" applyFont="1" applyFill="1" applyBorder="1" applyAlignment="1">
      <alignment horizontal="center" vertical="center"/>
      <protection/>
    </xf>
    <xf numFmtId="49" fontId="55" fillId="33" borderId="10" xfId="62" applyNumberFormat="1" applyFont="1" applyFill="1" applyBorder="1" applyAlignment="1">
      <alignment horizontal="justify" vertical="center" wrapText="1"/>
      <protection/>
    </xf>
    <xf numFmtId="182" fontId="55" fillId="33" borderId="10" xfId="62" applyNumberFormat="1" applyFont="1" applyFill="1" applyBorder="1" applyAlignment="1">
      <alignment horizontal="right" vertical="center"/>
      <protection/>
    </xf>
    <xf numFmtId="0" fontId="55" fillId="33" borderId="0" xfId="62" applyFont="1" applyFill="1" applyAlignment="1">
      <alignment vertical="center"/>
      <protection/>
    </xf>
    <xf numFmtId="182" fontId="65" fillId="33" borderId="10" xfId="62" applyNumberFormat="1" applyFont="1" applyFill="1" applyBorder="1" applyAlignment="1">
      <alignment horizontal="right" vertical="center"/>
      <protection/>
    </xf>
    <xf numFmtId="0" fontId="65" fillId="33" borderId="0" xfId="62" applyFont="1" applyFill="1" applyAlignment="1">
      <alignment vertical="center"/>
      <protection/>
    </xf>
    <xf numFmtId="182" fontId="54" fillId="33" borderId="10" xfId="62" applyNumberFormat="1" applyFont="1" applyFill="1" applyBorder="1" applyAlignment="1">
      <alignment vertical="center"/>
      <protection/>
    </xf>
    <xf numFmtId="3" fontId="54" fillId="33" borderId="10" xfId="62" applyNumberFormat="1" applyFont="1" applyFill="1" applyBorder="1" applyAlignment="1">
      <alignment vertical="center"/>
      <protection/>
    </xf>
    <xf numFmtId="182" fontId="59" fillId="33" borderId="10" xfId="62" applyNumberFormat="1" applyFont="1" applyFill="1" applyBorder="1" applyAlignment="1">
      <alignment vertical="center"/>
      <protection/>
    </xf>
    <xf numFmtId="0" fontId="59" fillId="33" borderId="10" xfId="62" applyFont="1" applyFill="1" applyBorder="1" applyAlignment="1">
      <alignment horizontal="justify" vertical="center" wrapText="1"/>
      <protection/>
    </xf>
    <xf numFmtId="0" fontId="55" fillId="33" borderId="10" xfId="62" applyFont="1" applyFill="1" applyBorder="1" applyAlignment="1" quotePrefix="1">
      <alignment horizontal="justify" vertical="center" wrapText="1"/>
      <protection/>
    </xf>
    <xf numFmtId="49" fontId="55" fillId="33" borderId="10" xfId="62" applyNumberFormat="1" applyFont="1" applyFill="1" applyBorder="1" applyAlignment="1" quotePrefix="1">
      <alignment horizontal="justify" vertical="center" wrapText="1"/>
      <protection/>
    </xf>
    <xf numFmtId="3" fontId="65" fillId="33" borderId="10" xfId="62" applyNumberFormat="1" applyFont="1" applyFill="1" applyBorder="1" applyAlignment="1">
      <alignment vertical="center"/>
      <protection/>
    </xf>
    <xf numFmtId="3" fontId="55" fillId="33" borderId="10" xfId="62" applyNumberFormat="1" applyFont="1" applyFill="1" applyBorder="1" applyAlignment="1">
      <alignment vertical="center"/>
      <protection/>
    </xf>
    <xf numFmtId="3" fontId="58" fillId="33" borderId="10" xfId="62" applyNumberFormat="1" applyFont="1" applyFill="1" applyBorder="1" applyAlignment="1">
      <alignment vertical="center"/>
      <protection/>
    </xf>
    <xf numFmtId="3" fontId="59" fillId="33" borderId="10" xfId="62" applyNumberFormat="1" applyFont="1" applyFill="1" applyBorder="1" applyAlignment="1">
      <alignment vertical="center"/>
      <protection/>
    </xf>
    <xf numFmtId="3" fontId="66" fillId="33" borderId="10" xfId="62" applyNumberFormat="1" applyFont="1" applyFill="1" applyBorder="1" applyAlignment="1">
      <alignment vertical="center"/>
      <protection/>
    </xf>
    <xf numFmtId="0" fontId="66" fillId="33" borderId="0" xfId="62" applyFont="1" applyFill="1" applyAlignment="1">
      <alignment vertical="center"/>
      <protection/>
    </xf>
    <xf numFmtId="0" fontId="65" fillId="33" borderId="11" xfId="62" applyFont="1" applyFill="1" applyBorder="1" applyAlignment="1">
      <alignment vertical="center"/>
      <protection/>
    </xf>
    <xf numFmtId="49" fontId="65" fillId="33" borderId="11" xfId="62" applyNumberFormat="1" applyFont="1" applyFill="1" applyBorder="1" applyAlignment="1" quotePrefix="1">
      <alignment vertical="center" wrapText="1"/>
      <protection/>
    </xf>
    <xf numFmtId="181" fontId="65" fillId="33" borderId="11" xfId="62" applyNumberFormat="1" applyFont="1" applyFill="1" applyBorder="1" applyAlignment="1" quotePrefix="1">
      <alignment vertical="center"/>
      <protection/>
    </xf>
    <xf numFmtId="0" fontId="54" fillId="33" borderId="11" xfId="62" applyFont="1" applyFill="1" applyBorder="1" applyAlignment="1">
      <alignment vertical="center"/>
      <protection/>
    </xf>
    <xf numFmtId="0" fontId="54" fillId="33" borderId="0" xfId="62" applyFont="1" applyFill="1" applyAlignment="1">
      <alignment vertical="center" wrapText="1"/>
      <protection/>
    </xf>
    <xf numFmtId="171" fontId="54" fillId="33" borderId="0" xfId="42" applyFont="1" applyFill="1" applyAlignment="1">
      <alignment vertical="center"/>
    </xf>
    <xf numFmtId="0" fontId="59" fillId="33" borderId="12" xfId="62" applyFont="1" applyFill="1" applyBorder="1" applyAlignment="1">
      <alignment horizontal="center" vertical="center"/>
      <protection/>
    </xf>
    <xf numFmtId="49" fontId="59" fillId="33" borderId="12" xfId="62" applyNumberFormat="1" applyFont="1" applyFill="1" applyBorder="1" applyAlignment="1">
      <alignment horizontal="center" vertical="center" wrapText="1"/>
      <protection/>
    </xf>
    <xf numFmtId="0" fontId="59" fillId="33" borderId="12" xfId="60" applyNumberFormat="1" applyFont="1" applyFill="1" applyBorder="1" applyAlignment="1">
      <alignment horizontal="center" vertical="center" wrapText="1"/>
      <protection/>
    </xf>
    <xf numFmtId="0" fontId="59" fillId="33" borderId="12" xfId="61" applyFont="1" applyFill="1" applyBorder="1" applyAlignment="1">
      <alignment horizontal="center" vertical="center" wrapText="1"/>
      <protection/>
    </xf>
    <xf numFmtId="0" fontId="54" fillId="33" borderId="0" xfId="62" applyFont="1" applyFill="1" applyAlignment="1">
      <alignment horizontal="justify" vertical="center" wrapText="1"/>
      <protection/>
    </xf>
    <xf numFmtId="0" fontId="59" fillId="33" borderId="0" xfId="62" applyFont="1" applyFill="1" applyAlignment="1">
      <alignment horizontal="left" vertical="center" wrapText="1"/>
      <protection/>
    </xf>
    <xf numFmtId="0" fontId="59" fillId="33" borderId="16" xfId="62" applyFont="1" applyFill="1" applyBorder="1" applyAlignment="1">
      <alignment horizontal="justify" vertical="center" wrapText="1"/>
      <protection/>
    </xf>
    <xf numFmtId="181" fontId="59" fillId="33" borderId="17" xfId="62" applyNumberFormat="1" applyFont="1" applyFill="1" applyBorder="1" applyAlignment="1">
      <alignment horizontal="center" vertical="center"/>
      <protection/>
    </xf>
    <xf numFmtId="181" fontId="59" fillId="33" borderId="18" xfId="62" applyNumberFormat="1" applyFont="1" applyFill="1" applyBorder="1" applyAlignment="1">
      <alignment horizontal="center" vertical="center"/>
      <protection/>
    </xf>
    <xf numFmtId="0" fontId="59" fillId="33" borderId="0" xfId="62" applyFont="1" applyFill="1" applyBorder="1" applyAlignment="1">
      <alignment horizontal="center" vertical="center"/>
      <protection/>
    </xf>
    <xf numFmtId="0" fontId="54" fillId="33" borderId="0" xfId="62" applyFont="1" applyFill="1" applyBorder="1" applyAlignment="1">
      <alignment horizontal="right" vertical="center"/>
      <protection/>
    </xf>
    <xf numFmtId="0" fontId="54" fillId="33" borderId="17" xfId="0" applyFont="1" applyFill="1" applyBorder="1" applyAlignment="1">
      <alignment horizontal="center" vertical="center"/>
    </xf>
    <xf numFmtId="0" fontId="54" fillId="33" borderId="18" xfId="0" applyFont="1" applyFill="1" applyBorder="1" applyAlignment="1">
      <alignment horizontal="center" vertical="center"/>
    </xf>
    <xf numFmtId="0" fontId="59" fillId="33" borderId="0" xfId="0" applyFont="1" applyFill="1" applyAlignment="1">
      <alignment horizontal="center" vertical="center"/>
    </xf>
    <xf numFmtId="0" fontId="54" fillId="33" borderId="0" xfId="0" applyFont="1" applyFill="1" applyBorder="1" applyAlignment="1">
      <alignment horizontal="center" vertical="center"/>
    </xf>
    <xf numFmtId="0" fontId="59" fillId="33" borderId="12" xfId="0" applyFont="1" applyFill="1" applyBorder="1" applyAlignment="1">
      <alignment horizontal="center" vertical="center"/>
    </xf>
    <xf numFmtId="0" fontId="59" fillId="33" borderId="12" xfId="0" applyFont="1" applyFill="1" applyBorder="1" applyAlignment="1">
      <alignment horizontal="center" vertical="center" wrapText="1"/>
    </xf>
    <xf numFmtId="3" fontId="59" fillId="33" borderId="13" xfId="0" applyNumberFormat="1" applyFont="1" applyFill="1" applyBorder="1" applyAlignment="1">
      <alignment horizontal="center" vertical="center" wrapText="1"/>
    </xf>
    <xf numFmtId="3" fontId="59" fillId="33" borderId="10" xfId="0" applyNumberFormat="1" applyFont="1" applyFill="1" applyBorder="1" applyAlignment="1">
      <alignment horizontal="center" vertical="center" wrapText="1"/>
    </xf>
    <xf numFmtId="3" fontId="59" fillId="33" borderId="0" xfId="0" applyNumberFormat="1" applyFont="1" applyFill="1" applyAlignment="1">
      <alignment horizontal="center" vertical="center" wrapText="1"/>
    </xf>
    <xf numFmtId="0" fontId="60" fillId="33" borderId="0" xfId="0" applyFont="1" applyFill="1" applyAlignment="1">
      <alignment horizontal="center" vertical="center"/>
    </xf>
    <xf numFmtId="180" fontId="59" fillId="33" borderId="13" xfId="42" applyNumberFormat="1" applyFont="1" applyFill="1" applyBorder="1" applyAlignment="1">
      <alignment horizontal="center" vertical="center" wrapText="1"/>
    </xf>
    <xf numFmtId="180" fontId="59" fillId="33" borderId="10" xfId="42" applyNumberFormat="1" applyFont="1" applyFill="1" applyBorder="1" applyAlignment="1">
      <alignment horizontal="center" vertical="center" wrapText="1"/>
    </xf>
    <xf numFmtId="3" fontId="54" fillId="33" borderId="0" xfId="0" applyNumberFormat="1" applyFont="1" applyFill="1" applyAlignment="1">
      <alignment horizontal="center" vertical="center"/>
    </xf>
    <xf numFmtId="0" fontId="59" fillId="33" borderId="12" xfId="59" applyNumberFormat="1" applyFont="1" applyFill="1" applyBorder="1" applyAlignment="1">
      <alignment horizontal="center" vertical="center" wrapText="1"/>
      <protection/>
    </xf>
    <xf numFmtId="0" fontId="59" fillId="33" borderId="19" xfId="59" applyNumberFormat="1" applyFont="1" applyFill="1" applyBorder="1" applyAlignment="1">
      <alignment horizontal="center" vertical="center" wrapText="1"/>
      <protection/>
    </xf>
    <xf numFmtId="0" fontId="59" fillId="33" borderId="20" xfId="59" applyNumberFormat="1" applyFont="1" applyFill="1" applyBorder="1" applyAlignment="1">
      <alignment horizontal="center" vertical="center" wrapText="1"/>
      <protection/>
    </xf>
    <xf numFmtId="0" fontId="59" fillId="33" borderId="21" xfId="59" applyNumberFormat="1" applyFont="1" applyFill="1" applyBorder="1" applyAlignment="1">
      <alignment horizontal="center" vertical="center" wrapText="1"/>
      <protection/>
    </xf>
    <xf numFmtId="0" fontId="59" fillId="33" borderId="22" xfId="59" applyNumberFormat="1" applyFont="1" applyFill="1" applyBorder="1" applyAlignment="1">
      <alignment horizontal="center" vertical="center" wrapText="1"/>
      <protection/>
    </xf>
    <xf numFmtId="0" fontId="59" fillId="33" borderId="17" xfId="57" applyFont="1" applyFill="1" applyBorder="1" applyAlignment="1">
      <alignment horizontal="center" vertical="center"/>
      <protection/>
    </xf>
    <xf numFmtId="0" fontId="59" fillId="33" borderId="18" xfId="57" applyFont="1" applyFill="1" applyBorder="1" applyAlignment="1">
      <alignment horizontal="center" vertical="center"/>
      <protection/>
    </xf>
    <xf numFmtId="0" fontId="59" fillId="33" borderId="0" xfId="57" applyFont="1" applyFill="1" applyAlignment="1">
      <alignment horizontal="center" vertical="center" wrapText="1"/>
      <protection/>
    </xf>
    <xf numFmtId="0" fontId="54" fillId="33" borderId="0" xfId="57" applyFont="1" applyFill="1" applyBorder="1" applyAlignment="1">
      <alignment horizontal="center" vertical="center"/>
      <protection/>
    </xf>
    <xf numFmtId="0" fontId="59" fillId="33" borderId="12" xfId="57" applyNumberFormat="1" applyFont="1" applyFill="1" applyBorder="1" applyAlignment="1">
      <alignment horizontal="center" vertical="center" wrapText="1"/>
      <protection/>
    </xf>
    <xf numFmtId="3" fontId="59" fillId="0" borderId="0" xfId="0" applyNumberFormat="1" applyFont="1" applyAlignment="1">
      <alignment horizontal="center" vertical="center" wrapText="1"/>
    </xf>
    <xf numFmtId="0" fontId="54"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3" xfId="57"/>
    <cellStyle name="Normal 2" xfId="58"/>
    <cellStyle name="Normal 2 2" xfId="59"/>
    <cellStyle name="Normal 2 2 2" xfId="60"/>
    <cellStyle name="Normal 5" xfId="61"/>
    <cellStyle name="Normal_Mau giao thu (Bo)" xfId="62"/>
    <cellStyle name="Normal_Sheet1"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7902;%20T&#192;I%20CH&#205;NH%202020\FILE%20ANH%20TOAN%20NAM%202022\2024\BO%20Tai%20chinh\chuan%20bi\Phu%20luc%20du%20toan%202023%20BTC%20-%20Ngay%2030.7.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 - TT 61-20210 - MB 05 (2)"/>
      <sheetName val="Phuluc1"/>
      <sheetName val="01 - TT 69 - PL 01"/>
      <sheetName val=" 01-TT69-PL02 r"/>
      <sheetName val=" 01-TT69-PL03 r"/>
      <sheetName val="04 - TT 69 - PL 04 r"/>
      <sheetName val="05 - TT 69 - PL 05 r"/>
      <sheetName val="06 - TT 69 - PL 06"/>
      <sheetName val="07-TT69-PL06 r"/>
      <sheetName val="08 - TT 51-2023 - MB 02a"/>
      <sheetName val="08 - TT 31-2023- MB 02b"/>
      <sheetName val="08 - TT 51-2023 - MB 02d"/>
      <sheetName val="09 - TT 51-2023 - MB 03"/>
      <sheetName val="10 - TT 51-2023 - MB 04 R"/>
      <sheetName val="11 - TT 51-2023 - MB 05"/>
      <sheetName val="12 - 28 TT 342"/>
      <sheetName val="13 - 29.2 TT 342 r"/>
      <sheetName val="14 - 30 TT 342"/>
      <sheetName val="15 - 31 TT 342 r"/>
      <sheetName val="16-32-342 r"/>
      <sheetName val="17 - 33 TT 342r"/>
      <sheetName val="18 - 34 TT 342 r"/>
      <sheetName val="18a - 34 TT 342"/>
      <sheetName val="19 - 35 TT 342 r"/>
      <sheetName val="19 - Chi tiet"/>
    </sheetNames>
    <sheetDataSet>
      <sheetData sheetId="19">
        <row r="40">
          <cell r="C40">
            <v>8134803</v>
          </cell>
          <cell r="D40">
            <v>8134803</v>
          </cell>
        </row>
        <row r="41">
          <cell r="C41">
            <v>3481698</v>
          </cell>
          <cell r="D41">
            <v>3481698</v>
          </cell>
        </row>
        <row r="55">
          <cell r="D55">
            <v>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89"/>
  <sheetViews>
    <sheetView zoomScalePageLayoutView="0" workbookViewId="0" topLeftCell="A1">
      <selection activeCell="B17" sqref="B17"/>
    </sheetView>
  </sheetViews>
  <sheetFormatPr defaultColWidth="8.375" defaultRowHeight="15.75"/>
  <cols>
    <col min="1" max="1" width="4.625" style="119" bestFit="1" customWidth="1"/>
    <col min="2" max="2" width="56.375" style="172" customWidth="1"/>
    <col min="3" max="3" width="20.625" style="117" hidden="1" customWidth="1"/>
    <col min="4" max="5" width="10.875" style="117" customWidth="1"/>
    <col min="6" max="6" width="12.25390625" style="117" customWidth="1"/>
    <col min="7" max="7" width="10.875" style="119" hidden="1" customWidth="1"/>
    <col min="8" max="8" width="10.625" style="119" bestFit="1" customWidth="1"/>
    <col min="9" max="9" width="10.25390625" style="119" customWidth="1"/>
    <col min="10" max="10" width="11.875" style="119" customWidth="1"/>
    <col min="11" max="14" width="0" style="119" hidden="1" customWidth="1"/>
    <col min="15" max="16384" width="8.375" style="119" customWidth="1"/>
  </cols>
  <sheetData>
    <row r="1" spans="1:10" ht="19.5" customHeight="1">
      <c r="A1" s="179" t="s">
        <v>111</v>
      </c>
      <c r="B1" s="179"/>
      <c r="D1" s="118"/>
      <c r="F1" s="118"/>
      <c r="I1" s="181" t="s">
        <v>214</v>
      </c>
      <c r="J1" s="182"/>
    </row>
    <row r="2" spans="1:10" s="120" customFormat="1" ht="19.5" customHeight="1">
      <c r="A2" s="183" t="s">
        <v>222</v>
      </c>
      <c r="B2" s="183"/>
      <c r="C2" s="183"/>
      <c r="D2" s="183"/>
      <c r="E2" s="183"/>
      <c r="F2" s="183"/>
      <c r="G2" s="183"/>
      <c r="H2" s="183"/>
      <c r="I2" s="183"/>
      <c r="J2" s="183"/>
    </row>
    <row r="3" spans="2:10" ht="21" customHeight="1">
      <c r="B3" s="121"/>
      <c r="C3" s="122"/>
      <c r="D3" s="122"/>
      <c r="E3" s="122"/>
      <c r="F3" s="122"/>
      <c r="G3" s="123"/>
      <c r="H3" s="124"/>
      <c r="I3" s="184" t="s">
        <v>113</v>
      </c>
      <c r="J3" s="184"/>
    </row>
    <row r="4" spans="2:10" ht="7.5" customHeight="1">
      <c r="B4" s="121"/>
      <c r="C4" s="122"/>
      <c r="D4" s="122"/>
      <c r="E4" s="122"/>
      <c r="F4" s="122"/>
      <c r="I4" s="125"/>
      <c r="J4" s="125"/>
    </row>
    <row r="5" spans="1:10" s="126" customFormat="1" ht="19.5" customHeight="1">
      <c r="A5" s="174" t="s">
        <v>28</v>
      </c>
      <c r="B5" s="175" t="s">
        <v>114</v>
      </c>
      <c r="C5" s="176" t="s">
        <v>157</v>
      </c>
      <c r="D5" s="177" t="s">
        <v>90</v>
      </c>
      <c r="E5" s="177"/>
      <c r="F5" s="177"/>
      <c r="G5" s="176" t="s">
        <v>116</v>
      </c>
      <c r="H5" s="176"/>
      <c r="I5" s="176"/>
      <c r="J5" s="176"/>
    </row>
    <row r="6" spans="1:10" s="128" customFormat="1" ht="19.5" customHeight="1">
      <c r="A6" s="174"/>
      <c r="B6" s="175"/>
      <c r="C6" s="176"/>
      <c r="D6" s="176" t="s">
        <v>117</v>
      </c>
      <c r="E6" s="176" t="s">
        <v>118</v>
      </c>
      <c r="F6" s="176" t="s">
        <v>3</v>
      </c>
      <c r="G6" s="176" t="s">
        <v>119</v>
      </c>
      <c r="H6" s="176"/>
      <c r="I6" s="176" t="s">
        <v>120</v>
      </c>
      <c r="J6" s="176" t="s">
        <v>121</v>
      </c>
    </row>
    <row r="7" spans="1:10" s="127" customFormat="1" ht="39" customHeight="1">
      <c r="A7" s="174"/>
      <c r="B7" s="175"/>
      <c r="C7" s="129"/>
      <c r="D7" s="176"/>
      <c r="E7" s="176"/>
      <c r="F7" s="176"/>
      <c r="G7" s="176"/>
      <c r="H7" s="176"/>
      <c r="I7" s="176"/>
      <c r="J7" s="176"/>
    </row>
    <row r="8" spans="1:10" s="133" customFormat="1" ht="16.5" customHeight="1">
      <c r="A8" s="130"/>
      <c r="B8" s="131"/>
      <c r="C8" s="132">
        <v>1</v>
      </c>
      <c r="D8" s="132">
        <v>1</v>
      </c>
      <c r="E8" s="132">
        <v>2</v>
      </c>
      <c r="F8" s="132">
        <v>3</v>
      </c>
      <c r="G8" s="132">
        <v>4</v>
      </c>
      <c r="H8" s="132">
        <v>5</v>
      </c>
      <c r="I8" s="132">
        <v>6</v>
      </c>
      <c r="J8" s="132">
        <v>7</v>
      </c>
    </row>
    <row r="9" spans="1:10" s="127" customFormat="1" ht="25.5" customHeight="1">
      <c r="A9" s="134"/>
      <c r="B9" s="135" t="s">
        <v>158</v>
      </c>
      <c r="C9" s="136"/>
      <c r="D9" s="137">
        <f>SUM(D10,D80:D81)</f>
        <v>4453000</v>
      </c>
      <c r="E9" s="137">
        <f>SUM(E10,E80:E81)</f>
        <v>4453000</v>
      </c>
      <c r="F9" s="137">
        <f>SUM(F10,F80:F81)</f>
        <v>4724742</v>
      </c>
      <c r="G9" s="137">
        <f>SUM(G10,G80:G81)</f>
        <v>113500</v>
      </c>
      <c r="H9" s="137">
        <f>SUM(H10,H80:H81)</f>
        <v>5003000</v>
      </c>
      <c r="I9" s="137">
        <f aca="true" t="shared" si="0" ref="I9:J28">H9*0.05+H9</f>
        <v>5253150</v>
      </c>
      <c r="J9" s="137">
        <f t="shared" si="0"/>
        <v>5515807.5</v>
      </c>
    </row>
    <row r="10" spans="1:10" s="143" customFormat="1" ht="18" customHeight="1">
      <c r="A10" s="138" t="s">
        <v>122</v>
      </c>
      <c r="B10" s="139" t="s">
        <v>159</v>
      </c>
      <c r="C10" s="140"/>
      <c r="D10" s="141">
        <f>SUM(D11,D20,D28,D40,D47:D51,D54,D58,D61:D62,D65,D68,D71:D72,D74,D77:D79)</f>
        <v>4420000</v>
      </c>
      <c r="E10" s="141">
        <f>SUM(E11,E20,E28,E40,E47:E51,E54,E58,E61:E62,E65,E68,E71:E72,E74,E77:E79)</f>
        <v>4420000</v>
      </c>
      <c r="F10" s="141">
        <f>SUM(F11,F20,F28,F40,F47:F51,F54,F58,F61:F62,F65,F68,F71:F72,F74,F77:F79)</f>
        <v>4648742</v>
      </c>
      <c r="G10" s="141">
        <f>SUM(G11,G20,G28,G40,G47:G51,G54,G58,G61:G62,G65,G68,G71:G72,G74,G77:G79)</f>
        <v>0</v>
      </c>
      <c r="H10" s="141">
        <f>SUM(H11,H20,H28,H40,H47:H51,H54,H58,H61:H62,H65,H68,H71:H72,H74,H77:H79)</f>
        <v>4968000</v>
      </c>
      <c r="I10" s="142">
        <f t="shared" si="0"/>
        <v>5216400</v>
      </c>
      <c r="J10" s="142">
        <f t="shared" si="0"/>
        <v>5477220</v>
      </c>
    </row>
    <row r="11" spans="1:10" s="143" customFormat="1" ht="18" customHeight="1">
      <c r="A11" s="144">
        <v>1</v>
      </c>
      <c r="B11" s="139" t="s">
        <v>160</v>
      </c>
      <c r="C11" s="140"/>
      <c r="D11" s="141">
        <f>SUM(D12,D14:D15,D17:D19,)</f>
        <v>110000</v>
      </c>
      <c r="E11" s="141">
        <f>SUM(E12,E14:E15,E17:E19,)</f>
        <v>110000</v>
      </c>
      <c r="F11" s="141">
        <v>113517</v>
      </c>
      <c r="G11" s="141">
        <f>SUM(G12,G14:G15,G17:G19,)</f>
        <v>0</v>
      </c>
      <c r="H11" s="141">
        <f>SUM(H12,H14:H15,H17:H19,)</f>
        <v>120000</v>
      </c>
      <c r="I11" s="142">
        <f t="shared" si="0"/>
        <v>126000</v>
      </c>
      <c r="J11" s="142">
        <f t="shared" si="0"/>
        <v>132300</v>
      </c>
    </row>
    <row r="12" spans="1:10" ht="18" customHeight="1">
      <c r="A12" s="145"/>
      <c r="B12" s="146" t="s">
        <v>161</v>
      </c>
      <c r="C12" s="147"/>
      <c r="D12" s="148">
        <v>109000</v>
      </c>
      <c r="E12" s="148">
        <v>109000</v>
      </c>
      <c r="F12" s="148"/>
      <c r="G12" s="148"/>
      <c r="H12" s="148">
        <v>120000</v>
      </c>
      <c r="I12" s="149">
        <f t="shared" si="0"/>
        <v>126000</v>
      </c>
      <c r="J12" s="149">
        <f t="shared" si="0"/>
        <v>132300</v>
      </c>
    </row>
    <row r="13" spans="1:10" s="153" customFormat="1" ht="18" customHeight="1">
      <c r="A13" s="150"/>
      <c r="B13" s="151" t="s">
        <v>162</v>
      </c>
      <c r="C13" s="152"/>
      <c r="D13" s="148"/>
      <c r="E13" s="148"/>
      <c r="F13" s="148"/>
      <c r="G13" s="148"/>
      <c r="H13" s="148"/>
      <c r="I13" s="149">
        <f t="shared" si="0"/>
        <v>0</v>
      </c>
      <c r="J13" s="149">
        <f t="shared" si="0"/>
        <v>0</v>
      </c>
    </row>
    <row r="14" spans="1:10" ht="18" customHeight="1">
      <c r="A14" s="145"/>
      <c r="B14" s="146" t="s">
        <v>163</v>
      </c>
      <c r="C14" s="147"/>
      <c r="D14" s="148">
        <v>1000</v>
      </c>
      <c r="E14" s="148">
        <v>1000</v>
      </c>
      <c r="F14" s="148"/>
      <c r="G14" s="148"/>
      <c r="H14" s="148"/>
      <c r="I14" s="149">
        <f t="shared" si="0"/>
        <v>0</v>
      </c>
      <c r="J14" s="149">
        <f t="shared" si="0"/>
        <v>0</v>
      </c>
    </row>
    <row r="15" spans="1:10" s="153" customFormat="1" ht="18" customHeight="1">
      <c r="A15" s="150"/>
      <c r="B15" s="146" t="s">
        <v>164</v>
      </c>
      <c r="C15" s="152"/>
      <c r="D15" s="148"/>
      <c r="E15" s="148"/>
      <c r="F15" s="148"/>
      <c r="G15" s="148"/>
      <c r="H15" s="148"/>
      <c r="I15" s="149">
        <f t="shared" si="0"/>
        <v>0</v>
      </c>
      <c r="J15" s="149">
        <f t="shared" si="0"/>
        <v>0</v>
      </c>
    </row>
    <row r="16" spans="1:10" ht="18" customHeight="1">
      <c r="A16" s="145"/>
      <c r="B16" s="151" t="s">
        <v>165</v>
      </c>
      <c r="C16" s="147"/>
      <c r="D16" s="148"/>
      <c r="E16" s="148"/>
      <c r="F16" s="148"/>
      <c r="G16" s="148"/>
      <c r="H16" s="148"/>
      <c r="I16" s="149">
        <f t="shared" si="0"/>
        <v>0</v>
      </c>
      <c r="J16" s="149">
        <f t="shared" si="0"/>
        <v>0</v>
      </c>
    </row>
    <row r="17" spans="1:10" ht="18" customHeight="1">
      <c r="A17" s="145"/>
      <c r="B17" s="146" t="s">
        <v>166</v>
      </c>
      <c r="C17" s="147"/>
      <c r="D17" s="148"/>
      <c r="E17" s="148"/>
      <c r="F17" s="148"/>
      <c r="G17" s="148"/>
      <c r="H17" s="148"/>
      <c r="I17" s="149">
        <f t="shared" si="0"/>
        <v>0</v>
      </c>
      <c r="J17" s="149">
        <f t="shared" si="0"/>
        <v>0</v>
      </c>
    </row>
    <row r="18" spans="1:10" ht="18" customHeight="1">
      <c r="A18" s="145"/>
      <c r="B18" s="146" t="s">
        <v>167</v>
      </c>
      <c r="C18" s="147"/>
      <c r="D18" s="148"/>
      <c r="E18" s="148"/>
      <c r="F18" s="148"/>
      <c r="G18" s="148"/>
      <c r="H18" s="148"/>
      <c r="I18" s="149">
        <f t="shared" si="0"/>
        <v>0</v>
      </c>
      <c r="J18" s="149">
        <f t="shared" si="0"/>
        <v>0</v>
      </c>
    </row>
    <row r="19" spans="1:10" s="153" customFormat="1" ht="18" customHeight="1">
      <c r="A19" s="150"/>
      <c r="B19" s="146" t="s">
        <v>168</v>
      </c>
      <c r="C19" s="152"/>
      <c r="D19" s="148"/>
      <c r="E19" s="148"/>
      <c r="F19" s="148"/>
      <c r="G19" s="148"/>
      <c r="H19" s="148"/>
      <c r="I19" s="149">
        <f t="shared" si="0"/>
        <v>0</v>
      </c>
      <c r="J19" s="149">
        <f t="shared" si="0"/>
        <v>0</v>
      </c>
    </row>
    <row r="20" spans="1:10" s="120" customFormat="1" ht="18" customHeight="1">
      <c r="A20" s="144">
        <v>2</v>
      </c>
      <c r="B20" s="139" t="s">
        <v>169</v>
      </c>
      <c r="C20" s="140"/>
      <c r="D20" s="141">
        <f>SUM(D21:D23,D25:D27)</f>
        <v>32500</v>
      </c>
      <c r="E20" s="141">
        <f>SUM(E21:E23,E25:E27)</f>
        <v>32500</v>
      </c>
      <c r="F20" s="141">
        <v>37564</v>
      </c>
      <c r="G20" s="141">
        <f>SUM(G21:G23,G25:G27)</f>
        <v>0</v>
      </c>
      <c r="H20" s="141">
        <v>35000</v>
      </c>
      <c r="I20" s="142">
        <f t="shared" si="0"/>
        <v>36750</v>
      </c>
      <c r="J20" s="142">
        <f t="shared" si="0"/>
        <v>38587.5</v>
      </c>
    </row>
    <row r="21" spans="1:10" ht="18" customHeight="1">
      <c r="A21" s="145"/>
      <c r="B21" s="146" t="s">
        <v>161</v>
      </c>
      <c r="C21" s="147"/>
      <c r="D21" s="148">
        <v>18000</v>
      </c>
      <c r="E21" s="148">
        <v>18000</v>
      </c>
      <c r="F21" s="148"/>
      <c r="G21" s="148"/>
      <c r="H21" s="148"/>
      <c r="I21" s="149">
        <f t="shared" si="0"/>
        <v>0</v>
      </c>
      <c r="J21" s="149">
        <f t="shared" si="0"/>
        <v>0</v>
      </c>
    </row>
    <row r="22" spans="1:10" s="155" customFormat="1" ht="18" customHeight="1">
      <c r="A22" s="145"/>
      <c r="B22" s="146" t="s">
        <v>163</v>
      </c>
      <c r="C22" s="154"/>
      <c r="D22" s="149">
        <v>7500</v>
      </c>
      <c r="E22" s="149">
        <v>7500</v>
      </c>
      <c r="F22" s="148"/>
      <c r="G22" s="148"/>
      <c r="H22" s="148"/>
      <c r="I22" s="149">
        <f t="shared" si="0"/>
        <v>0</v>
      </c>
      <c r="J22" s="149">
        <f t="shared" si="0"/>
        <v>0</v>
      </c>
    </row>
    <row r="23" spans="1:10" ht="18" customHeight="1">
      <c r="A23" s="145"/>
      <c r="B23" s="146" t="s">
        <v>164</v>
      </c>
      <c r="C23" s="147"/>
      <c r="D23" s="148"/>
      <c r="E23" s="148"/>
      <c r="F23" s="148"/>
      <c r="G23" s="148"/>
      <c r="H23" s="148"/>
      <c r="I23" s="149">
        <f t="shared" si="0"/>
        <v>0</v>
      </c>
      <c r="J23" s="149">
        <f t="shared" si="0"/>
        <v>0</v>
      </c>
    </row>
    <row r="24" spans="1:10" ht="18" customHeight="1">
      <c r="A24" s="145"/>
      <c r="B24" s="151" t="s">
        <v>165</v>
      </c>
      <c r="C24" s="147"/>
      <c r="D24" s="148"/>
      <c r="E24" s="148"/>
      <c r="F24" s="148"/>
      <c r="G24" s="148"/>
      <c r="H24" s="148"/>
      <c r="I24" s="149">
        <f t="shared" si="0"/>
        <v>0</v>
      </c>
      <c r="J24" s="149">
        <f t="shared" si="0"/>
        <v>0</v>
      </c>
    </row>
    <row r="25" spans="1:10" ht="18" customHeight="1">
      <c r="A25" s="145"/>
      <c r="B25" s="146" t="s">
        <v>166</v>
      </c>
      <c r="C25" s="147"/>
      <c r="D25" s="148">
        <v>7000</v>
      </c>
      <c r="E25" s="148">
        <v>7000</v>
      </c>
      <c r="F25" s="148"/>
      <c r="G25" s="148"/>
      <c r="H25" s="148"/>
      <c r="I25" s="149">
        <f t="shared" si="0"/>
        <v>0</v>
      </c>
      <c r="J25" s="149">
        <f t="shared" si="0"/>
        <v>0</v>
      </c>
    </row>
    <row r="26" spans="1:10" ht="18" customHeight="1">
      <c r="A26" s="145"/>
      <c r="B26" s="146" t="s">
        <v>167</v>
      </c>
      <c r="C26" s="147"/>
      <c r="D26" s="148"/>
      <c r="E26" s="148"/>
      <c r="F26" s="148"/>
      <c r="G26" s="148"/>
      <c r="H26" s="148"/>
      <c r="I26" s="149">
        <f t="shared" si="0"/>
        <v>0</v>
      </c>
      <c r="J26" s="149">
        <f t="shared" si="0"/>
        <v>0</v>
      </c>
    </row>
    <row r="27" spans="1:10" ht="18" customHeight="1">
      <c r="A27" s="145"/>
      <c r="B27" s="146" t="s">
        <v>168</v>
      </c>
      <c r="C27" s="147"/>
      <c r="D27" s="148"/>
      <c r="E27" s="148"/>
      <c r="F27" s="148"/>
      <c r="G27" s="148"/>
      <c r="H27" s="148"/>
      <c r="I27" s="149">
        <f t="shared" si="0"/>
        <v>0</v>
      </c>
      <c r="J27" s="149">
        <f t="shared" si="0"/>
        <v>0</v>
      </c>
    </row>
    <row r="28" spans="1:10" ht="18" customHeight="1">
      <c r="A28" s="144">
        <v>3</v>
      </c>
      <c r="B28" s="139" t="s">
        <v>170</v>
      </c>
      <c r="C28" s="147"/>
      <c r="D28" s="141">
        <f>SUM(D29,D31,D33:D34,D36,D38)</f>
        <v>32500</v>
      </c>
      <c r="E28" s="141">
        <f>SUM(E29,E31,E33:E34,E36,E38)</f>
        <v>32500</v>
      </c>
      <c r="F28" s="141">
        <v>68879</v>
      </c>
      <c r="G28" s="141">
        <f>SUM(G29,G31,G33:G34,G36,G38)</f>
        <v>0</v>
      </c>
      <c r="H28" s="141">
        <v>45000</v>
      </c>
      <c r="I28" s="142">
        <f t="shared" si="0"/>
        <v>47250</v>
      </c>
      <c r="J28" s="142">
        <f t="shared" si="0"/>
        <v>49612.5</v>
      </c>
    </row>
    <row r="29" spans="1:10" ht="18" customHeight="1">
      <c r="A29" s="145"/>
      <c r="B29" s="146" t="s">
        <v>161</v>
      </c>
      <c r="C29" s="147"/>
      <c r="D29" s="148">
        <v>12000</v>
      </c>
      <c r="E29" s="148">
        <v>12000</v>
      </c>
      <c r="F29" s="148"/>
      <c r="G29" s="148"/>
      <c r="H29" s="148"/>
      <c r="I29" s="149">
        <f aca="true" t="shared" si="1" ref="I29:J48">H29*0.05+H29</f>
        <v>0</v>
      </c>
      <c r="J29" s="149">
        <f t="shared" si="1"/>
        <v>0</v>
      </c>
    </row>
    <row r="30" spans="1:10" ht="18" customHeight="1">
      <c r="A30" s="145"/>
      <c r="B30" s="151" t="s">
        <v>171</v>
      </c>
      <c r="C30" s="147"/>
      <c r="D30" s="148"/>
      <c r="E30" s="148"/>
      <c r="F30" s="148"/>
      <c r="G30" s="148"/>
      <c r="H30" s="148"/>
      <c r="I30" s="149">
        <f t="shared" si="1"/>
        <v>0</v>
      </c>
      <c r="J30" s="149">
        <f t="shared" si="1"/>
        <v>0</v>
      </c>
    </row>
    <row r="31" spans="1:10" s="155" customFormat="1" ht="18" customHeight="1">
      <c r="A31" s="145"/>
      <c r="B31" s="146" t="s">
        <v>163</v>
      </c>
      <c r="C31" s="154"/>
      <c r="D31" s="149">
        <v>20490</v>
      </c>
      <c r="E31" s="149">
        <v>20490</v>
      </c>
      <c r="F31" s="149"/>
      <c r="G31" s="149"/>
      <c r="H31" s="149"/>
      <c r="I31" s="149">
        <f t="shared" si="1"/>
        <v>0</v>
      </c>
      <c r="J31" s="149">
        <f t="shared" si="1"/>
        <v>0</v>
      </c>
    </row>
    <row r="32" spans="1:10" ht="18.75" customHeight="1">
      <c r="A32" s="145"/>
      <c r="B32" s="151" t="s">
        <v>171</v>
      </c>
      <c r="C32" s="147"/>
      <c r="D32" s="148"/>
      <c r="E32" s="148"/>
      <c r="F32" s="148"/>
      <c r="G32" s="148"/>
      <c r="H32" s="148"/>
      <c r="I32" s="149">
        <f t="shared" si="1"/>
        <v>0</v>
      </c>
      <c r="J32" s="149">
        <f t="shared" si="1"/>
        <v>0</v>
      </c>
    </row>
    <row r="33" spans="1:10" s="153" customFormat="1" ht="18.75" customHeight="1">
      <c r="A33" s="150"/>
      <c r="B33" s="146" t="s">
        <v>172</v>
      </c>
      <c r="C33" s="152"/>
      <c r="D33" s="148"/>
      <c r="E33" s="148"/>
      <c r="F33" s="148"/>
      <c r="G33" s="148"/>
      <c r="H33" s="148"/>
      <c r="I33" s="149">
        <f t="shared" si="1"/>
        <v>0</v>
      </c>
      <c r="J33" s="149">
        <f t="shared" si="1"/>
        <v>0</v>
      </c>
    </row>
    <row r="34" spans="1:10" ht="18.75" customHeight="1">
      <c r="A34" s="145"/>
      <c r="B34" s="146" t="s">
        <v>164</v>
      </c>
      <c r="C34" s="147"/>
      <c r="D34" s="148"/>
      <c r="E34" s="148"/>
      <c r="F34" s="148"/>
      <c r="G34" s="148"/>
      <c r="H34" s="148"/>
      <c r="I34" s="149">
        <f t="shared" si="1"/>
        <v>0</v>
      </c>
      <c r="J34" s="149">
        <f t="shared" si="1"/>
        <v>0</v>
      </c>
    </row>
    <row r="35" spans="1:10" s="153" customFormat="1" ht="31.5" customHeight="1">
      <c r="A35" s="150"/>
      <c r="B35" s="151" t="s">
        <v>165</v>
      </c>
      <c r="C35" s="152"/>
      <c r="D35" s="148"/>
      <c r="E35" s="148"/>
      <c r="F35" s="148"/>
      <c r="G35" s="148"/>
      <c r="H35" s="148"/>
      <c r="I35" s="149">
        <f t="shared" si="1"/>
        <v>0</v>
      </c>
      <c r="J35" s="149">
        <f t="shared" si="1"/>
        <v>0</v>
      </c>
    </row>
    <row r="36" spans="1:10" ht="18.75" customHeight="1">
      <c r="A36" s="145"/>
      <c r="B36" s="146" t="s">
        <v>166</v>
      </c>
      <c r="C36" s="147"/>
      <c r="D36" s="148">
        <v>10</v>
      </c>
      <c r="E36" s="148">
        <v>10</v>
      </c>
      <c r="F36" s="148"/>
      <c r="G36" s="148"/>
      <c r="H36" s="148"/>
      <c r="I36" s="149">
        <f t="shared" si="1"/>
        <v>0</v>
      </c>
      <c r="J36" s="149">
        <f t="shared" si="1"/>
        <v>0</v>
      </c>
    </row>
    <row r="37" spans="1:10" ht="18.75" customHeight="1">
      <c r="A37" s="145"/>
      <c r="B37" s="151" t="s">
        <v>173</v>
      </c>
      <c r="C37" s="147"/>
      <c r="D37" s="148"/>
      <c r="E37" s="148"/>
      <c r="F37" s="148"/>
      <c r="G37" s="148"/>
      <c r="H37" s="148"/>
      <c r="I37" s="149">
        <f t="shared" si="1"/>
        <v>0</v>
      </c>
      <c r="J37" s="149">
        <f t="shared" si="1"/>
        <v>0</v>
      </c>
    </row>
    <row r="38" spans="1:10" s="153" customFormat="1" ht="18.75" customHeight="1">
      <c r="A38" s="150"/>
      <c r="B38" s="146" t="s">
        <v>174</v>
      </c>
      <c r="C38" s="152"/>
      <c r="D38" s="148"/>
      <c r="E38" s="148"/>
      <c r="F38" s="148"/>
      <c r="G38" s="148"/>
      <c r="H38" s="148"/>
      <c r="I38" s="149">
        <f t="shared" si="1"/>
        <v>0</v>
      </c>
      <c r="J38" s="149">
        <f t="shared" si="1"/>
        <v>0</v>
      </c>
    </row>
    <row r="39" spans="1:10" ht="18.75" customHeight="1">
      <c r="A39" s="145"/>
      <c r="B39" s="151" t="s">
        <v>171</v>
      </c>
      <c r="C39" s="147"/>
      <c r="D39" s="148"/>
      <c r="E39" s="148"/>
      <c r="F39" s="148"/>
      <c r="G39" s="148"/>
      <c r="H39" s="148"/>
      <c r="I39" s="149">
        <f t="shared" si="1"/>
        <v>0</v>
      </c>
      <c r="J39" s="149">
        <f t="shared" si="1"/>
        <v>0</v>
      </c>
    </row>
    <row r="40" spans="1:10" s="153" customFormat="1" ht="18.75" customHeight="1">
      <c r="A40" s="144">
        <v>4</v>
      </c>
      <c r="B40" s="139" t="s">
        <v>175</v>
      </c>
      <c r="C40" s="152"/>
      <c r="D40" s="141">
        <f>SUM(D41:D43,D45:D46)</f>
        <v>1245000</v>
      </c>
      <c r="E40" s="141">
        <f>SUM(E41:E43,E45:E46)</f>
        <v>1245000</v>
      </c>
      <c r="F40" s="141">
        <v>1343284</v>
      </c>
      <c r="G40" s="141">
        <f>SUM(G41:G43,G45:G46)</f>
        <v>0</v>
      </c>
      <c r="H40" s="141">
        <v>1372500</v>
      </c>
      <c r="I40" s="142">
        <f t="shared" si="1"/>
        <v>1441125</v>
      </c>
      <c r="J40" s="142">
        <f t="shared" si="1"/>
        <v>1513181.25</v>
      </c>
    </row>
    <row r="41" spans="1:10" ht="18.75" customHeight="1">
      <c r="A41" s="145"/>
      <c r="B41" s="146" t="s">
        <v>161</v>
      </c>
      <c r="C41" s="147"/>
      <c r="D41" s="148">
        <v>452000</v>
      </c>
      <c r="E41" s="148">
        <f>D41</f>
        <v>452000</v>
      </c>
      <c r="F41" s="148"/>
      <c r="G41" s="148"/>
      <c r="H41" s="148"/>
      <c r="I41" s="142">
        <f t="shared" si="1"/>
        <v>0</v>
      </c>
      <c r="J41" s="142">
        <f t="shared" si="1"/>
        <v>0</v>
      </c>
    </row>
    <row r="42" spans="1:10" ht="18.75" customHeight="1">
      <c r="A42" s="145"/>
      <c r="B42" s="146" t="s">
        <v>163</v>
      </c>
      <c r="C42" s="147"/>
      <c r="D42" s="148">
        <v>246000</v>
      </c>
      <c r="E42" s="148">
        <f>D42</f>
        <v>246000</v>
      </c>
      <c r="F42" s="148"/>
      <c r="G42" s="148"/>
      <c r="H42" s="148"/>
      <c r="I42" s="142">
        <f t="shared" si="1"/>
        <v>0</v>
      </c>
      <c r="J42" s="142">
        <f t="shared" si="1"/>
        <v>0</v>
      </c>
    </row>
    <row r="43" spans="1:10" s="155" customFormat="1" ht="15.75">
      <c r="A43" s="145"/>
      <c r="B43" s="146" t="s">
        <v>164</v>
      </c>
      <c r="C43" s="156"/>
      <c r="D43" s="157">
        <v>535000</v>
      </c>
      <c r="E43" s="148">
        <f>D43</f>
        <v>535000</v>
      </c>
      <c r="F43" s="157"/>
      <c r="G43" s="157"/>
      <c r="H43" s="157"/>
      <c r="I43" s="142">
        <f t="shared" si="1"/>
        <v>0</v>
      </c>
      <c r="J43" s="142">
        <f t="shared" si="1"/>
        <v>0</v>
      </c>
    </row>
    <row r="44" spans="1:10" ht="31.5">
      <c r="A44" s="145"/>
      <c r="B44" s="151" t="s">
        <v>176</v>
      </c>
      <c r="C44" s="156"/>
      <c r="D44" s="148"/>
      <c r="E44" s="148"/>
      <c r="F44" s="148"/>
      <c r="G44" s="148"/>
      <c r="H44" s="148"/>
      <c r="I44" s="142">
        <f t="shared" si="1"/>
        <v>0</v>
      </c>
      <c r="J44" s="142">
        <f t="shared" si="1"/>
        <v>0</v>
      </c>
    </row>
    <row r="45" spans="1:10" ht="15.75">
      <c r="A45" s="145"/>
      <c r="B45" s="146" t="s">
        <v>166</v>
      </c>
      <c r="C45" s="156"/>
      <c r="D45" s="148">
        <v>12000</v>
      </c>
      <c r="E45" s="148">
        <v>12000</v>
      </c>
      <c r="F45" s="148"/>
      <c r="G45" s="148"/>
      <c r="H45" s="148"/>
      <c r="I45" s="142">
        <f t="shared" si="1"/>
        <v>0</v>
      </c>
      <c r="J45" s="142">
        <f t="shared" si="1"/>
        <v>0</v>
      </c>
    </row>
    <row r="46" spans="1:10" ht="15.75">
      <c r="A46" s="145"/>
      <c r="B46" s="146" t="s">
        <v>168</v>
      </c>
      <c r="C46" s="156"/>
      <c r="D46" s="148"/>
      <c r="E46" s="148"/>
      <c r="F46" s="148"/>
      <c r="G46" s="148"/>
      <c r="H46" s="148"/>
      <c r="I46" s="142">
        <f t="shared" si="1"/>
        <v>0</v>
      </c>
      <c r="J46" s="142">
        <f t="shared" si="1"/>
        <v>0</v>
      </c>
    </row>
    <row r="47" spans="1:10" s="120" customFormat="1" ht="15.75">
      <c r="A47" s="144">
        <v>5</v>
      </c>
      <c r="B47" s="139" t="s">
        <v>177</v>
      </c>
      <c r="C47" s="158"/>
      <c r="D47" s="141">
        <v>190000</v>
      </c>
      <c r="E47" s="141">
        <v>190000</v>
      </c>
      <c r="F47" s="141">
        <v>153550</v>
      </c>
      <c r="G47" s="141"/>
      <c r="H47" s="141">
        <v>190000</v>
      </c>
      <c r="I47" s="142">
        <f t="shared" si="1"/>
        <v>199500</v>
      </c>
      <c r="J47" s="142">
        <f t="shared" si="1"/>
        <v>209475</v>
      </c>
    </row>
    <row r="48" spans="1:10" s="120" customFormat="1" ht="15.75">
      <c r="A48" s="144">
        <v>6</v>
      </c>
      <c r="B48" s="139" t="s">
        <v>178</v>
      </c>
      <c r="C48" s="158"/>
      <c r="D48" s="141"/>
      <c r="E48" s="141"/>
      <c r="F48" s="141"/>
      <c r="G48" s="141"/>
      <c r="H48" s="141"/>
      <c r="I48" s="142">
        <f t="shared" si="1"/>
        <v>0</v>
      </c>
      <c r="J48" s="142">
        <f t="shared" si="1"/>
        <v>0</v>
      </c>
    </row>
    <row r="49" spans="1:10" s="120" customFormat="1" ht="15.75">
      <c r="A49" s="144">
        <v>7</v>
      </c>
      <c r="B49" s="139" t="s">
        <v>179</v>
      </c>
      <c r="C49" s="158"/>
      <c r="D49" s="141">
        <v>4000</v>
      </c>
      <c r="E49" s="141">
        <v>4000</v>
      </c>
      <c r="F49" s="141">
        <v>4536</v>
      </c>
      <c r="G49" s="141"/>
      <c r="H49" s="141">
        <v>4500</v>
      </c>
      <c r="I49" s="142">
        <f aca="true" t="shared" si="2" ref="I49:J68">H49*0.05+H49</f>
        <v>4725</v>
      </c>
      <c r="J49" s="142">
        <f t="shared" si="2"/>
        <v>4961.25</v>
      </c>
    </row>
    <row r="50" spans="1:10" s="120" customFormat="1" ht="15.75">
      <c r="A50" s="144">
        <v>8</v>
      </c>
      <c r="B50" s="139" t="s">
        <v>40</v>
      </c>
      <c r="C50" s="158"/>
      <c r="D50" s="141">
        <v>452000</v>
      </c>
      <c r="E50" s="141">
        <v>452000</v>
      </c>
      <c r="F50" s="141">
        <v>460084</v>
      </c>
      <c r="G50" s="141"/>
      <c r="H50" s="141">
        <v>460000</v>
      </c>
      <c r="I50" s="142">
        <f t="shared" si="2"/>
        <v>483000</v>
      </c>
      <c r="J50" s="142">
        <f t="shared" si="2"/>
        <v>507150</v>
      </c>
    </row>
    <row r="51" spans="1:10" s="120" customFormat="1" ht="15.75">
      <c r="A51" s="144">
        <v>9</v>
      </c>
      <c r="B51" s="139" t="s">
        <v>34</v>
      </c>
      <c r="C51" s="158"/>
      <c r="D51" s="141">
        <v>280000</v>
      </c>
      <c r="E51" s="141">
        <v>280000</v>
      </c>
      <c r="F51" s="141">
        <v>173294</v>
      </c>
      <c r="G51" s="141"/>
      <c r="H51" s="141">
        <v>225000</v>
      </c>
      <c r="I51" s="142">
        <f t="shared" si="2"/>
        <v>236250</v>
      </c>
      <c r="J51" s="142">
        <f t="shared" si="2"/>
        <v>248062.5</v>
      </c>
    </row>
    <row r="52" spans="1:10" s="155" customFormat="1" ht="15.75">
      <c r="A52" s="145"/>
      <c r="B52" s="151" t="s">
        <v>180</v>
      </c>
      <c r="C52" s="156"/>
      <c r="D52" s="157"/>
      <c r="E52" s="157"/>
      <c r="F52" s="157"/>
      <c r="G52" s="157"/>
      <c r="H52" s="157">
        <v>90000</v>
      </c>
      <c r="I52" s="149">
        <f t="shared" si="2"/>
        <v>94500</v>
      </c>
      <c r="J52" s="149">
        <f t="shared" si="2"/>
        <v>99225</v>
      </c>
    </row>
    <row r="53" spans="1:10" s="155" customFormat="1" ht="15.75">
      <c r="A53" s="145"/>
      <c r="B53" s="151" t="s">
        <v>181</v>
      </c>
      <c r="C53" s="156"/>
      <c r="D53" s="148"/>
      <c r="E53" s="148"/>
      <c r="F53" s="148"/>
      <c r="G53" s="148"/>
      <c r="H53" s="148">
        <v>135000</v>
      </c>
      <c r="I53" s="149">
        <f t="shared" si="2"/>
        <v>141750</v>
      </c>
      <c r="J53" s="149">
        <f t="shared" si="2"/>
        <v>148837.5</v>
      </c>
    </row>
    <row r="54" spans="1:10" s="143" customFormat="1" ht="15.75">
      <c r="A54" s="144">
        <v>10</v>
      </c>
      <c r="B54" s="139" t="s">
        <v>182</v>
      </c>
      <c r="C54" s="158"/>
      <c r="D54" s="141">
        <v>66000</v>
      </c>
      <c r="E54" s="141">
        <v>66000</v>
      </c>
      <c r="F54" s="141">
        <v>69153</v>
      </c>
      <c r="G54" s="141"/>
      <c r="H54" s="141">
        <v>70000</v>
      </c>
      <c r="I54" s="142">
        <f t="shared" si="2"/>
        <v>73500</v>
      </c>
      <c r="J54" s="142">
        <f t="shared" si="2"/>
        <v>77175</v>
      </c>
    </row>
    <row r="55" spans="1:10" s="155" customFormat="1" ht="15.75">
      <c r="A55" s="145"/>
      <c r="B55" s="151" t="s">
        <v>183</v>
      </c>
      <c r="C55" s="156"/>
      <c r="D55" s="148"/>
      <c r="E55" s="148"/>
      <c r="F55" s="148"/>
      <c r="G55" s="148"/>
      <c r="H55" s="148">
        <v>31000</v>
      </c>
      <c r="I55" s="149">
        <f t="shared" si="2"/>
        <v>32550</v>
      </c>
      <c r="J55" s="149">
        <f t="shared" si="2"/>
        <v>34177.5</v>
      </c>
    </row>
    <row r="56" spans="1:10" s="155" customFormat="1" ht="15.75">
      <c r="A56" s="145"/>
      <c r="B56" s="151" t="s">
        <v>184</v>
      </c>
      <c r="C56" s="156"/>
      <c r="D56" s="148"/>
      <c r="E56" s="148"/>
      <c r="F56" s="148"/>
      <c r="G56" s="148"/>
      <c r="H56" s="148"/>
      <c r="I56" s="149">
        <f t="shared" si="2"/>
        <v>0</v>
      </c>
      <c r="J56" s="149">
        <f t="shared" si="2"/>
        <v>0</v>
      </c>
    </row>
    <row r="57" spans="1:10" s="155" customFormat="1" ht="15.75">
      <c r="A57" s="145"/>
      <c r="B57" s="151" t="s">
        <v>185</v>
      </c>
      <c r="C57" s="156"/>
      <c r="D57" s="157"/>
      <c r="E57" s="157"/>
      <c r="F57" s="157"/>
      <c r="G57" s="157"/>
      <c r="H57" s="157"/>
      <c r="I57" s="149">
        <f t="shared" si="2"/>
        <v>0</v>
      </c>
      <c r="J57" s="149">
        <f t="shared" si="2"/>
        <v>0</v>
      </c>
    </row>
    <row r="58" spans="1:10" s="143" customFormat="1" ht="15.75">
      <c r="A58" s="144">
        <v>11</v>
      </c>
      <c r="B58" s="159" t="s">
        <v>186</v>
      </c>
      <c r="C58" s="156"/>
      <c r="D58" s="141">
        <v>300000</v>
      </c>
      <c r="E58" s="141">
        <v>300000</v>
      </c>
      <c r="F58" s="141">
        <v>241743</v>
      </c>
      <c r="G58" s="141"/>
      <c r="H58" s="141">
        <v>400000</v>
      </c>
      <c r="I58" s="142">
        <f t="shared" si="2"/>
        <v>420000</v>
      </c>
      <c r="J58" s="142">
        <f t="shared" si="2"/>
        <v>441000</v>
      </c>
    </row>
    <row r="59" spans="1:10" s="153" customFormat="1" ht="31.5">
      <c r="A59" s="150"/>
      <c r="B59" s="160" t="s">
        <v>187</v>
      </c>
      <c r="C59" s="156"/>
      <c r="D59" s="148"/>
      <c r="E59" s="148"/>
      <c r="F59" s="148"/>
      <c r="G59" s="148"/>
      <c r="H59" s="148"/>
      <c r="I59" s="149">
        <f t="shared" si="2"/>
        <v>0</v>
      </c>
      <c r="J59" s="149">
        <f t="shared" si="2"/>
        <v>0</v>
      </c>
    </row>
    <row r="60" spans="1:10" s="155" customFormat="1" ht="31.5">
      <c r="A60" s="145"/>
      <c r="B60" s="160" t="s">
        <v>188</v>
      </c>
      <c r="C60" s="156"/>
      <c r="D60" s="148"/>
      <c r="E60" s="148"/>
      <c r="F60" s="148"/>
      <c r="G60" s="148"/>
      <c r="H60" s="148"/>
      <c r="I60" s="149">
        <f t="shared" si="2"/>
        <v>0</v>
      </c>
      <c r="J60" s="149">
        <f t="shared" si="2"/>
        <v>0</v>
      </c>
    </row>
    <row r="61" spans="1:10" s="143" customFormat="1" ht="15.75">
      <c r="A61" s="144">
        <v>12</v>
      </c>
      <c r="B61" s="139" t="s">
        <v>189</v>
      </c>
      <c r="C61" s="158"/>
      <c r="D61" s="141">
        <v>30000</v>
      </c>
      <c r="E61" s="141">
        <v>30000</v>
      </c>
      <c r="F61" s="141">
        <v>33260</v>
      </c>
      <c r="G61" s="141"/>
      <c r="H61" s="141">
        <v>30000</v>
      </c>
      <c r="I61" s="142">
        <f t="shared" si="2"/>
        <v>31500</v>
      </c>
      <c r="J61" s="142">
        <f t="shared" si="2"/>
        <v>33075</v>
      </c>
    </row>
    <row r="62" spans="1:10" s="143" customFormat="1" ht="15.75">
      <c r="A62" s="144">
        <v>13</v>
      </c>
      <c r="B62" s="139" t="s">
        <v>190</v>
      </c>
      <c r="C62" s="158"/>
      <c r="D62" s="141">
        <f>SUM(D63:D64)</f>
        <v>0</v>
      </c>
      <c r="E62" s="141">
        <f>SUM(E63:E64)</f>
        <v>0</v>
      </c>
      <c r="F62" s="141"/>
      <c r="G62" s="141">
        <f>SUM(G63:G64)</f>
        <v>0</v>
      </c>
      <c r="H62" s="141">
        <f>SUM(H63:H64)</f>
        <v>0</v>
      </c>
      <c r="I62" s="142">
        <f t="shared" si="2"/>
        <v>0</v>
      </c>
      <c r="J62" s="142">
        <f t="shared" si="2"/>
        <v>0</v>
      </c>
    </row>
    <row r="63" spans="1:10" s="155" customFormat="1" ht="15.75">
      <c r="A63" s="145"/>
      <c r="B63" s="151" t="s">
        <v>191</v>
      </c>
      <c r="C63" s="156"/>
      <c r="D63" s="148">
        <v>0</v>
      </c>
      <c r="E63" s="148">
        <v>0</v>
      </c>
      <c r="F63" s="148"/>
      <c r="G63" s="148"/>
      <c r="H63" s="148"/>
      <c r="I63" s="149">
        <f t="shared" si="2"/>
        <v>0</v>
      </c>
      <c r="J63" s="149">
        <f t="shared" si="2"/>
        <v>0</v>
      </c>
    </row>
    <row r="64" spans="1:10" s="155" customFormat="1" ht="15.75">
      <c r="A64" s="145"/>
      <c r="B64" s="161" t="s">
        <v>192</v>
      </c>
      <c r="C64" s="156"/>
      <c r="D64" s="148">
        <v>0</v>
      </c>
      <c r="E64" s="148">
        <v>0</v>
      </c>
      <c r="F64" s="148"/>
      <c r="G64" s="148"/>
      <c r="H64" s="148"/>
      <c r="I64" s="149">
        <f t="shared" si="2"/>
        <v>0</v>
      </c>
      <c r="J64" s="149">
        <f t="shared" si="2"/>
        <v>0</v>
      </c>
    </row>
    <row r="65" spans="1:10" s="143" customFormat="1" ht="15.75">
      <c r="A65" s="144">
        <v>14</v>
      </c>
      <c r="B65" s="139" t="s">
        <v>193</v>
      </c>
      <c r="C65" s="158"/>
      <c r="D65" s="141">
        <f>SUM(D66:D67)</f>
        <v>0</v>
      </c>
      <c r="E65" s="141">
        <f>SUM(E66:E67)</f>
        <v>0</v>
      </c>
      <c r="F65" s="141">
        <f>SUM(F66:F67)</f>
        <v>0</v>
      </c>
      <c r="G65" s="141">
        <f>SUM(G66:G67)</f>
        <v>0</v>
      </c>
      <c r="H65" s="141">
        <f>SUM(H66:H67)</f>
        <v>0</v>
      </c>
      <c r="I65" s="142">
        <f t="shared" si="2"/>
        <v>0</v>
      </c>
      <c r="J65" s="142">
        <f t="shared" si="2"/>
        <v>0</v>
      </c>
    </row>
    <row r="66" spans="1:10" s="155" customFormat="1" ht="15.75">
      <c r="A66" s="145"/>
      <c r="B66" s="151" t="s">
        <v>194</v>
      </c>
      <c r="C66" s="156"/>
      <c r="D66" s="148"/>
      <c r="E66" s="148"/>
      <c r="F66" s="148"/>
      <c r="G66" s="148"/>
      <c r="H66" s="148"/>
      <c r="I66" s="149">
        <f t="shared" si="2"/>
        <v>0</v>
      </c>
      <c r="J66" s="149">
        <f t="shared" si="2"/>
        <v>0</v>
      </c>
    </row>
    <row r="67" spans="1:10" s="155" customFormat="1" ht="15.75">
      <c r="A67" s="145"/>
      <c r="B67" s="161" t="s">
        <v>195</v>
      </c>
      <c r="C67" s="156"/>
      <c r="D67" s="148"/>
      <c r="E67" s="148"/>
      <c r="F67" s="148"/>
      <c r="G67" s="148"/>
      <c r="H67" s="148"/>
      <c r="I67" s="149">
        <f t="shared" si="2"/>
        <v>0</v>
      </c>
      <c r="J67" s="149">
        <f t="shared" si="2"/>
        <v>0</v>
      </c>
    </row>
    <row r="68" spans="1:10" s="143" customFormat="1" ht="15.75">
      <c r="A68" s="144">
        <v>15</v>
      </c>
      <c r="B68" s="139" t="s">
        <v>196</v>
      </c>
      <c r="C68" s="158"/>
      <c r="D68" s="141">
        <f>SUM(D69:D70)</f>
        <v>0</v>
      </c>
      <c r="E68" s="141">
        <f>SUM(E69:E70)</f>
        <v>0</v>
      </c>
      <c r="F68" s="141">
        <f>SUM(F69:F70)</f>
        <v>0</v>
      </c>
      <c r="G68" s="141">
        <f>SUM(G69:G70)</f>
        <v>0</v>
      </c>
      <c r="H68" s="141">
        <f>SUM(H69:H70)</f>
        <v>0</v>
      </c>
      <c r="I68" s="142">
        <f t="shared" si="2"/>
        <v>0</v>
      </c>
      <c r="J68" s="142">
        <f t="shared" si="2"/>
        <v>0</v>
      </c>
    </row>
    <row r="69" spans="1:10" s="143" customFormat="1" ht="15.75">
      <c r="A69" s="144"/>
      <c r="B69" s="151" t="s">
        <v>197</v>
      </c>
      <c r="C69" s="158"/>
      <c r="D69" s="148"/>
      <c r="E69" s="148"/>
      <c r="F69" s="148"/>
      <c r="G69" s="148"/>
      <c r="H69" s="148"/>
      <c r="I69" s="142">
        <f aca="true" t="shared" si="3" ref="I69:J81">H69*0.05+H69</f>
        <v>0</v>
      </c>
      <c r="J69" s="142">
        <f t="shared" si="3"/>
        <v>0</v>
      </c>
    </row>
    <row r="70" spans="1:10" s="143" customFormat="1" ht="15.75">
      <c r="A70" s="144"/>
      <c r="B70" s="161" t="s">
        <v>198</v>
      </c>
      <c r="C70" s="158"/>
      <c r="D70" s="148"/>
      <c r="E70" s="148"/>
      <c r="F70" s="148"/>
      <c r="G70" s="148"/>
      <c r="H70" s="148"/>
      <c r="I70" s="142">
        <f t="shared" si="3"/>
        <v>0</v>
      </c>
      <c r="J70" s="142">
        <f t="shared" si="3"/>
        <v>0</v>
      </c>
    </row>
    <row r="71" spans="1:10" s="143" customFormat="1" ht="15.75">
      <c r="A71" s="144">
        <v>16</v>
      </c>
      <c r="B71" s="139" t="s">
        <v>199</v>
      </c>
      <c r="C71" s="158"/>
      <c r="D71" s="141"/>
      <c r="E71" s="141"/>
      <c r="F71" s="141">
        <v>0</v>
      </c>
      <c r="G71" s="141"/>
      <c r="H71" s="141"/>
      <c r="I71" s="142">
        <f t="shared" si="3"/>
        <v>0</v>
      </c>
      <c r="J71" s="142">
        <f t="shared" si="3"/>
        <v>0</v>
      </c>
    </row>
    <row r="72" spans="1:10" s="143" customFormat="1" ht="15.75">
      <c r="A72" s="144">
        <v>17</v>
      </c>
      <c r="B72" s="139" t="s">
        <v>200</v>
      </c>
      <c r="C72" s="158"/>
      <c r="D72" s="141">
        <v>90000</v>
      </c>
      <c r="E72" s="141">
        <v>90000</v>
      </c>
      <c r="F72" s="141">
        <v>170000</v>
      </c>
      <c r="G72" s="141"/>
      <c r="H72" s="141">
        <v>160000</v>
      </c>
      <c r="I72" s="142">
        <f t="shared" si="3"/>
        <v>168000</v>
      </c>
      <c r="J72" s="142">
        <f t="shared" si="3"/>
        <v>176400</v>
      </c>
    </row>
    <row r="73" spans="1:10" s="155" customFormat="1" ht="15.75">
      <c r="A73" s="145"/>
      <c r="B73" s="151" t="s">
        <v>201</v>
      </c>
      <c r="C73" s="156"/>
      <c r="D73" s="148"/>
      <c r="E73" s="148"/>
      <c r="F73" s="148">
        <v>61344</v>
      </c>
      <c r="G73" s="148"/>
      <c r="H73" s="148">
        <v>82000</v>
      </c>
      <c r="I73" s="149">
        <f t="shared" si="3"/>
        <v>86100</v>
      </c>
      <c r="J73" s="149">
        <f t="shared" si="3"/>
        <v>90405</v>
      </c>
    </row>
    <row r="74" spans="1:10" s="143" customFormat="1" ht="15.75">
      <c r="A74" s="144">
        <v>18</v>
      </c>
      <c r="B74" s="139" t="s">
        <v>202</v>
      </c>
      <c r="C74" s="156"/>
      <c r="D74" s="141">
        <v>2000</v>
      </c>
      <c r="E74" s="141">
        <v>2000</v>
      </c>
      <c r="F74" s="141">
        <v>2016</v>
      </c>
      <c r="G74" s="141"/>
      <c r="H74" s="141">
        <v>2000</v>
      </c>
      <c r="I74" s="142">
        <f t="shared" si="3"/>
        <v>2100</v>
      </c>
      <c r="J74" s="142">
        <f t="shared" si="3"/>
        <v>2205</v>
      </c>
    </row>
    <row r="75" spans="1:10" s="155" customFormat="1" ht="15.75">
      <c r="A75" s="145"/>
      <c r="B75" s="151" t="s">
        <v>203</v>
      </c>
      <c r="C75" s="156"/>
      <c r="D75" s="148"/>
      <c r="E75" s="148"/>
      <c r="F75" s="148"/>
      <c r="G75" s="162"/>
      <c r="H75" s="157">
        <v>280</v>
      </c>
      <c r="I75" s="149">
        <f t="shared" si="3"/>
        <v>294</v>
      </c>
      <c r="J75" s="149">
        <f t="shared" si="3"/>
        <v>308.7</v>
      </c>
    </row>
    <row r="76" spans="1:10" s="153" customFormat="1" ht="15.75">
      <c r="A76" s="150"/>
      <c r="B76" s="151" t="s">
        <v>204</v>
      </c>
      <c r="C76" s="156"/>
      <c r="D76" s="148"/>
      <c r="E76" s="148"/>
      <c r="F76" s="148"/>
      <c r="G76" s="163"/>
      <c r="H76" s="163"/>
      <c r="I76" s="149">
        <f t="shared" si="3"/>
        <v>0</v>
      </c>
      <c r="J76" s="149">
        <f t="shared" si="3"/>
        <v>0</v>
      </c>
    </row>
    <row r="77" spans="1:10" s="143" customFormat="1" ht="15.75">
      <c r="A77" s="144">
        <v>19</v>
      </c>
      <c r="B77" s="139" t="s">
        <v>205</v>
      </c>
      <c r="C77" s="158"/>
      <c r="D77" s="141"/>
      <c r="E77" s="141"/>
      <c r="F77" s="141"/>
      <c r="G77" s="164"/>
      <c r="H77" s="165">
        <v>1000</v>
      </c>
      <c r="I77" s="142">
        <f t="shared" si="3"/>
        <v>1050</v>
      </c>
      <c r="J77" s="142">
        <f t="shared" si="3"/>
        <v>1102.5</v>
      </c>
    </row>
    <row r="78" spans="1:10" s="143" customFormat="1" ht="15.75">
      <c r="A78" s="144">
        <v>20</v>
      </c>
      <c r="B78" s="139" t="s">
        <v>206</v>
      </c>
      <c r="C78" s="158"/>
      <c r="D78" s="141">
        <v>3000</v>
      </c>
      <c r="E78" s="141">
        <v>3000</v>
      </c>
      <c r="F78" s="141">
        <v>4649</v>
      </c>
      <c r="G78" s="164"/>
      <c r="H78" s="165">
        <v>3000</v>
      </c>
      <c r="I78" s="142">
        <f t="shared" si="3"/>
        <v>3150</v>
      </c>
      <c r="J78" s="142">
        <f t="shared" si="3"/>
        <v>3307.5</v>
      </c>
    </row>
    <row r="79" spans="1:10" s="143" customFormat="1" ht="15.75">
      <c r="A79" s="144">
        <v>21</v>
      </c>
      <c r="B79" s="139" t="s">
        <v>207</v>
      </c>
      <c r="C79" s="158"/>
      <c r="D79" s="141">
        <v>1583000</v>
      </c>
      <c r="E79" s="141">
        <f>D79</f>
        <v>1583000</v>
      </c>
      <c r="F79" s="141">
        <v>1773213</v>
      </c>
      <c r="G79" s="164"/>
      <c r="H79" s="165">
        <v>1850000</v>
      </c>
      <c r="I79" s="142">
        <f t="shared" si="3"/>
        <v>1942500</v>
      </c>
      <c r="J79" s="142">
        <f t="shared" si="3"/>
        <v>2039625</v>
      </c>
    </row>
    <row r="80" spans="1:10" s="143" customFormat="1" ht="15.75">
      <c r="A80" s="144" t="s">
        <v>151</v>
      </c>
      <c r="B80" s="139" t="s">
        <v>208</v>
      </c>
      <c r="C80" s="158"/>
      <c r="D80" s="141"/>
      <c r="E80" s="141"/>
      <c r="F80" s="141"/>
      <c r="G80" s="164"/>
      <c r="H80" s="165"/>
      <c r="I80" s="142">
        <f t="shared" si="3"/>
        <v>0</v>
      </c>
      <c r="J80" s="142">
        <f t="shared" si="3"/>
        <v>0</v>
      </c>
    </row>
    <row r="81" spans="1:10" s="143" customFormat="1" ht="15.75">
      <c r="A81" s="144" t="s">
        <v>154</v>
      </c>
      <c r="B81" s="139" t="s">
        <v>209</v>
      </c>
      <c r="C81" s="158"/>
      <c r="D81" s="141">
        <f>SUM(D82:D86)</f>
        <v>33000</v>
      </c>
      <c r="E81" s="141">
        <f>SUM(E82:E86)</f>
        <v>33000</v>
      </c>
      <c r="F81" s="141">
        <v>76000</v>
      </c>
      <c r="G81" s="141">
        <v>113500</v>
      </c>
      <c r="H81" s="141">
        <v>35000</v>
      </c>
      <c r="I81" s="142">
        <f t="shared" si="3"/>
        <v>36750</v>
      </c>
      <c r="J81" s="142">
        <f t="shared" si="3"/>
        <v>38587.5</v>
      </c>
    </row>
    <row r="82" spans="1:10" s="143" customFormat="1" ht="15.75">
      <c r="A82" s="144">
        <v>1</v>
      </c>
      <c r="B82" s="139" t="s">
        <v>210</v>
      </c>
      <c r="C82" s="158"/>
      <c r="D82" s="141">
        <v>3000</v>
      </c>
      <c r="E82" s="141">
        <v>3000</v>
      </c>
      <c r="F82" s="141"/>
      <c r="G82" s="164"/>
      <c r="H82" s="141"/>
      <c r="I82" s="142"/>
      <c r="J82" s="142"/>
    </row>
    <row r="83" spans="1:10" s="143" customFormat="1" ht="15.75">
      <c r="A83" s="144">
        <v>2</v>
      </c>
      <c r="B83" s="139" t="s">
        <v>211</v>
      </c>
      <c r="C83" s="158"/>
      <c r="D83" s="141"/>
      <c r="E83" s="141"/>
      <c r="F83" s="141"/>
      <c r="G83" s="164"/>
      <c r="H83" s="141"/>
      <c r="I83" s="142"/>
      <c r="J83" s="142"/>
    </row>
    <row r="84" spans="1:10" s="143" customFormat="1" ht="15.75">
      <c r="A84" s="144">
        <v>3</v>
      </c>
      <c r="B84" s="139" t="s">
        <v>212</v>
      </c>
      <c r="C84" s="158"/>
      <c r="D84" s="141"/>
      <c r="E84" s="141"/>
      <c r="F84" s="141"/>
      <c r="G84" s="164"/>
      <c r="H84" s="141"/>
      <c r="I84" s="142"/>
      <c r="J84" s="142"/>
    </row>
    <row r="85" spans="1:10" s="167" customFormat="1" ht="15.75">
      <c r="A85" s="144">
        <v>4</v>
      </c>
      <c r="B85" s="139" t="s">
        <v>34</v>
      </c>
      <c r="C85" s="158"/>
      <c r="D85" s="141"/>
      <c r="E85" s="141"/>
      <c r="F85" s="141"/>
      <c r="G85" s="166"/>
      <c r="H85" s="141"/>
      <c r="I85" s="142"/>
      <c r="J85" s="142"/>
    </row>
    <row r="86" spans="1:10" s="120" customFormat="1" ht="15.75">
      <c r="A86" s="144">
        <v>5</v>
      </c>
      <c r="B86" s="139" t="s">
        <v>213</v>
      </c>
      <c r="C86" s="158"/>
      <c r="D86" s="141">
        <v>30000</v>
      </c>
      <c r="E86" s="141">
        <v>30000</v>
      </c>
      <c r="F86" s="141"/>
      <c r="G86" s="165"/>
      <c r="H86" s="141"/>
      <c r="I86" s="142"/>
      <c r="J86" s="142"/>
    </row>
    <row r="87" spans="1:10" s="155" customFormat="1" ht="15.75">
      <c r="A87" s="168"/>
      <c r="B87" s="169"/>
      <c r="C87" s="170"/>
      <c r="D87" s="170"/>
      <c r="E87" s="170"/>
      <c r="F87" s="170"/>
      <c r="G87" s="168"/>
      <c r="H87" s="171"/>
      <c r="I87" s="168"/>
      <c r="J87" s="168"/>
    </row>
    <row r="88" spans="2:6" ht="15.75" hidden="1">
      <c r="B88" s="180"/>
      <c r="C88" s="180"/>
      <c r="D88" s="180"/>
      <c r="E88" s="180"/>
      <c r="F88" s="180"/>
    </row>
    <row r="89" spans="2:6" ht="15.75" hidden="1">
      <c r="B89" s="178"/>
      <c r="C89" s="178"/>
      <c r="D89" s="178"/>
      <c r="E89" s="178"/>
      <c r="F89" s="178"/>
    </row>
  </sheetData>
  <sheetProtection/>
  <mergeCells count="17">
    <mergeCell ref="B89:F89"/>
    <mergeCell ref="G6:H7"/>
    <mergeCell ref="F6:F7"/>
    <mergeCell ref="I6:I7"/>
    <mergeCell ref="J6:J7"/>
    <mergeCell ref="A1:B1"/>
    <mergeCell ref="B88:F88"/>
    <mergeCell ref="I1:J1"/>
    <mergeCell ref="A2:J2"/>
    <mergeCell ref="I3:J3"/>
    <mergeCell ref="A5:A7"/>
    <mergeCell ref="B5:B7"/>
    <mergeCell ref="C5:C6"/>
    <mergeCell ref="D5:F5"/>
    <mergeCell ref="G5:J5"/>
    <mergeCell ref="D6:D7"/>
    <mergeCell ref="E6:E7"/>
  </mergeCells>
  <printOptions horizontalCentered="1"/>
  <pageMargins left="0" right="0" top="0.25" bottom="0.2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2060"/>
  </sheetPr>
  <dimension ref="A1:J40"/>
  <sheetViews>
    <sheetView zoomScalePageLayoutView="0" workbookViewId="0" topLeftCell="A23">
      <selection activeCell="K29" sqref="K29"/>
    </sheetView>
  </sheetViews>
  <sheetFormatPr defaultColWidth="9.00390625" defaultRowHeight="15.75"/>
  <cols>
    <col min="1" max="1" width="4.625" style="5" customWidth="1"/>
    <col min="2" max="2" width="33.25390625" style="5" customWidth="1"/>
    <col min="3" max="3" width="10.50390625" style="5" customWidth="1"/>
    <col min="4" max="4" width="10.375" style="5" customWidth="1"/>
    <col min="5" max="5" width="10.50390625" style="5" customWidth="1"/>
    <col min="6" max="6" width="9.125" style="5" customWidth="1"/>
    <col min="7" max="7" width="8.75390625" style="5" customWidth="1"/>
    <col min="8" max="8" width="9.125" style="5" customWidth="1"/>
    <col min="9" max="9" width="10.25390625" style="5" customWidth="1"/>
    <col min="10" max="16384" width="9.00390625" style="5" customWidth="1"/>
  </cols>
  <sheetData>
    <row r="1" spans="7:8" ht="19.5" customHeight="1">
      <c r="G1" s="185" t="s">
        <v>31</v>
      </c>
      <c r="H1" s="186"/>
    </row>
    <row r="2" spans="1:8" ht="19.5" customHeight="1">
      <c r="A2" s="187" t="s">
        <v>220</v>
      </c>
      <c r="B2" s="187"/>
      <c r="C2" s="187"/>
      <c r="D2" s="187"/>
      <c r="E2" s="187"/>
      <c r="F2" s="187"/>
      <c r="G2" s="187"/>
      <c r="H2" s="187"/>
    </row>
    <row r="3" spans="1:8" ht="19.5" customHeight="1">
      <c r="A3" s="187" t="s">
        <v>0</v>
      </c>
      <c r="B3" s="187"/>
      <c r="C3" s="187"/>
      <c r="D3" s="187"/>
      <c r="E3" s="187"/>
      <c r="F3" s="187"/>
      <c r="G3" s="187"/>
      <c r="H3" s="187"/>
    </row>
    <row r="4" spans="6:8" ht="16.5" customHeight="1">
      <c r="F4" s="188" t="s">
        <v>30</v>
      </c>
      <c r="G4" s="188"/>
      <c r="H4" s="188"/>
    </row>
    <row r="5" spans="6:8" ht="6.75" customHeight="1">
      <c r="F5" s="113"/>
      <c r="G5" s="113"/>
      <c r="H5" s="113"/>
    </row>
    <row r="6" spans="1:8" ht="18.75" customHeight="1">
      <c r="A6" s="190" t="s">
        <v>28</v>
      </c>
      <c r="B6" s="190" t="s">
        <v>1</v>
      </c>
      <c r="C6" s="190" t="s">
        <v>90</v>
      </c>
      <c r="D6" s="190"/>
      <c r="E6" s="190" t="s">
        <v>91</v>
      </c>
      <c r="F6" s="189" t="s">
        <v>29</v>
      </c>
      <c r="G6" s="189"/>
      <c r="H6" s="189"/>
    </row>
    <row r="7" spans="1:8" ht="48.75" customHeight="1">
      <c r="A7" s="190"/>
      <c r="B7" s="190"/>
      <c r="C7" s="114" t="s">
        <v>2</v>
      </c>
      <c r="D7" s="114" t="s">
        <v>3</v>
      </c>
      <c r="E7" s="190"/>
      <c r="F7" s="114" t="s">
        <v>92</v>
      </c>
      <c r="G7" s="114" t="s">
        <v>93</v>
      </c>
      <c r="H7" s="114" t="s">
        <v>94</v>
      </c>
    </row>
    <row r="8" spans="1:8" ht="19.5" customHeight="1">
      <c r="A8" s="29">
        <v>1</v>
      </c>
      <c r="B8" s="29">
        <v>2</v>
      </c>
      <c r="C8" s="29">
        <v>3</v>
      </c>
      <c r="D8" s="29">
        <v>4</v>
      </c>
      <c r="E8" s="29">
        <v>5</v>
      </c>
      <c r="F8" s="29" t="s">
        <v>4</v>
      </c>
      <c r="G8" s="29">
        <v>7</v>
      </c>
      <c r="H8" s="29" t="s">
        <v>5</v>
      </c>
    </row>
    <row r="9" spans="1:8" s="49" customFormat="1" ht="19.5" customHeight="1">
      <c r="A9" s="44"/>
      <c r="B9" s="45" t="s">
        <v>6</v>
      </c>
      <c r="C9" s="46">
        <f>SUM(C10,C37)</f>
        <v>4453000</v>
      </c>
      <c r="D9" s="46">
        <f>SUM(D10,D37)</f>
        <v>4724742</v>
      </c>
      <c r="E9" s="46">
        <f>SUM(E10,E37)</f>
        <v>5003000</v>
      </c>
      <c r="F9" s="47">
        <f>D9/C9*100</f>
        <v>106.10244778800808</v>
      </c>
      <c r="G9" s="48">
        <f>E9/C9*100</f>
        <v>112.35122389400405</v>
      </c>
      <c r="H9" s="47">
        <f>E9/D9*100</f>
        <v>105.88937977989063</v>
      </c>
    </row>
    <row r="10" spans="1:10" s="49" customFormat="1" ht="19.5" customHeight="1">
      <c r="A10" s="50" t="s">
        <v>7</v>
      </c>
      <c r="B10" s="51" t="s">
        <v>8</v>
      </c>
      <c r="C10" s="15">
        <f>SUM(C14:C22,C25:C26,C29:C30,C32:C35)+C36-C34</f>
        <v>4420000</v>
      </c>
      <c r="D10" s="15">
        <f>SUM(D14:D22,D25:D26,D29:D30,D32:D35)+D36-D34</f>
        <v>4648742</v>
      </c>
      <c r="E10" s="15">
        <f>SUM(E14:E22,E25:E26,E29:E30,E32:E35)+E36-E34</f>
        <v>4968000</v>
      </c>
      <c r="F10" s="8">
        <f>D10/C10*100</f>
        <v>105.17515837104072</v>
      </c>
      <c r="G10" s="8">
        <f>E10/C10*100</f>
        <v>112.39819004524887</v>
      </c>
      <c r="H10" s="8">
        <f>E10/D10*100</f>
        <v>106.86762139090533</v>
      </c>
      <c r="J10" s="9"/>
    </row>
    <row r="11" spans="1:8" ht="16.5" customHeight="1">
      <c r="A11" s="42"/>
      <c r="B11" s="52" t="s">
        <v>44</v>
      </c>
      <c r="C11" s="14"/>
      <c r="D11" s="14"/>
      <c r="E11" s="14"/>
      <c r="F11" s="13"/>
      <c r="G11" s="13"/>
      <c r="H11" s="13"/>
    </row>
    <row r="12" spans="1:8" ht="18.75" customHeight="1">
      <c r="A12" s="42"/>
      <c r="B12" s="52" t="s">
        <v>45</v>
      </c>
      <c r="C12" s="14">
        <f>SUM(C14:C21,C24:C25,C28:C30,-C31,C32:C33,-C34,C35,C36)</f>
        <v>4243720</v>
      </c>
      <c r="D12" s="14">
        <f>SUM(D14:D21,D24:D25,D28:D30,-D31,D32:D33,-D34,D35,D36)</f>
        <v>4503623</v>
      </c>
      <c r="E12" s="14">
        <f>SUM(E14:E21,E24:E25,E28:E30,-E31,E32:E33,-E34,E35,E36)</f>
        <v>4764720</v>
      </c>
      <c r="F12" s="13">
        <f>D12/C12*100</f>
        <v>106.12441442885017</v>
      </c>
      <c r="G12" s="13">
        <f>E12/C12*100</f>
        <v>112.27696454997032</v>
      </c>
      <c r="H12" s="13">
        <f>E12/D12*100</f>
        <v>105.79748793360369</v>
      </c>
    </row>
    <row r="13" spans="1:8" ht="39" customHeight="1">
      <c r="A13" s="42"/>
      <c r="B13" s="52" t="s">
        <v>50</v>
      </c>
      <c r="C13" s="14">
        <f>C12-C19-C32</f>
        <v>2360720</v>
      </c>
      <c r="D13" s="14">
        <f>D12-D19-D32</f>
        <v>2488667</v>
      </c>
      <c r="E13" s="14">
        <f>E12-E19-E32</f>
        <v>2514720</v>
      </c>
      <c r="F13" s="13">
        <f>D13/C13*100</f>
        <v>105.41982954352909</v>
      </c>
      <c r="G13" s="13">
        <f>E13/C13*100</f>
        <v>106.52343352875393</v>
      </c>
      <c r="H13" s="13">
        <f>E13/D13*100</f>
        <v>101.0468656513708</v>
      </c>
    </row>
    <row r="14" spans="1:8" ht="19.5" customHeight="1">
      <c r="A14" s="1">
        <v>1</v>
      </c>
      <c r="B14" s="52" t="s">
        <v>9</v>
      </c>
      <c r="C14" s="14">
        <v>110000</v>
      </c>
      <c r="D14" s="14">
        <v>113517</v>
      </c>
      <c r="E14" s="14">
        <v>120000</v>
      </c>
      <c r="F14" s="13">
        <f aca="true" t="shared" si="0" ref="F14:F37">D14/C14*100</f>
        <v>103.19727272727273</v>
      </c>
      <c r="G14" s="13">
        <f aca="true" t="shared" si="1" ref="G14:G37">E14/C14*100</f>
        <v>109.09090909090908</v>
      </c>
      <c r="H14" s="13" t="s">
        <v>89</v>
      </c>
    </row>
    <row r="15" spans="1:8" ht="19.5" customHeight="1">
      <c r="A15" s="1">
        <f>A14+1</f>
        <v>2</v>
      </c>
      <c r="B15" s="52" t="s">
        <v>10</v>
      </c>
      <c r="C15" s="14">
        <v>32500</v>
      </c>
      <c r="D15" s="14">
        <v>37564</v>
      </c>
      <c r="E15" s="14">
        <v>35000</v>
      </c>
      <c r="F15" s="13">
        <f t="shared" si="0"/>
        <v>115.58153846153847</v>
      </c>
      <c r="G15" s="13">
        <f t="shared" si="1"/>
        <v>107.6923076923077</v>
      </c>
      <c r="H15" s="13">
        <f aca="true" t="shared" si="2" ref="H15:H30">E15/D15*100</f>
        <v>93.17431583430944</v>
      </c>
    </row>
    <row r="16" spans="1:8" ht="19.5" customHeight="1">
      <c r="A16" s="1">
        <f aca="true" t="shared" si="3" ref="A16:A26">A15+1</f>
        <v>3</v>
      </c>
      <c r="B16" s="52" t="s">
        <v>11</v>
      </c>
      <c r="C16" s="14">
        <v>32500</v>
      </c>
      <c r="D16" s="14">
        <v>68879</v>
      </c>
      <c r="E16" s="14">
        <v>45000</v>
      </c>
      <c r="F16" s="13">
        <f t="shared" si="0"/>
        <v>211.93538461538463</v>
      </c>
      <c r="G16" s="13">
        <f t="shared" si="1"/>
        <v>138.46153846153845</v>
      </c>
      <c r="H16" s="13">
        <f t="shared" si="2"/>
        <v>65.33195894249336</v>
      </c>
    </row>
    <row r="17" spans="1:8" ht="19.5" customHeight="1">
      <c r="A17" s="1">
        <f t="shared" si="3"/>
        <v>4</v>
      </c>
      <c r="B17" s="52" t="s">
        <v>54</v>
      </c>
      <c r="C17" s="14">
        <v>1245000</v>
      </c>
      <c r="D17" s="14">
        <v>1343284</v>
      </c>
      <c r="E17" s="14">
        <v>1372500</v>
      </c>
      <c r="F17" s="13">
        <f>D17/C17*100</f>
        <v>107.89429718875503</v>
      </c>
      <c r="G17" s="13">
        <f t="shared" si="1"/>
        <v>110.24096385542168</v>
      </c>
      <c r="H17" s="13">
        <f t="shared" si="2"/>
        <v>102.1749682122321</v>
      </c>
    </row>
    <row r="18" spans="1:8" ht="19.5" customHeight="1">
      <c r="A18" s="1">
        <f t="shared" si="3"/>
        <v>5</v>
      </c>
      <c r="B18" s="42" t="s">
        <v>40</v>
      </c>
      <c r="C18" s="14">
        <v>452000</v>
      </c>
      <c r="D18" s="14">
        <v>460084</v>
      </c>
      <c r="E18" s="14">
        <v>460000</v>
      </c>
      <c r="F18" s="13">
        <f t="shared" si="0"/>
        <v>101.78849557522125</v>
      </c>
      <c r="G18" s="13">
        <f t="shared" si="1"/>
        <v>101.76991150442478</v>
      </c>
      <c r="H18" s="13">
        <f t="shared" si="2"/>
        <v>99.98174246441954</v>
      </c>
    </row>
    <row r="19" spans="1:8" ht="19.5" customHeight="1">
      <c r="A19" s="1">
        <f t="shared" si="3"/>
        <v>6</v>
      </c>
      <c r="B19" s="42" t="s">
        <v>12</v>
      </c>
      <c r="C19" s="14">
        <v>300000</v>
      </c>
      <c r="D19" s="14">
        <v>241743</v>
      </c>
      <c r="E19" s="14">
        <v>400000</v>
      </c>
      <c r="F19" s="13">
        <f t="shared" si="0"/>
        <v>80.581</v>
      </c>
      <c r="G19" s="13">
        <f t="shared" si="1"/>
        <v>133.33333333333331</v>
      </c>
      <c r="H19" s="13">
        <f t="shared" si="2"/>
        <v>165.46497726924875</v>
      </c>
    </row>
    <row r="20" spans="1:8" ht="36" customHeight="1">
      <c r="A20" s="1">
        <f t="shared" si="3"/>
        <v>7</v>
      </c>
      <c r="B20" s="53" t="s">
        <v>51</v>
      </c>
      <c r="C20" s="14">
        <v>4000</v>
      </c>
      <c r="D20" s="14">
        <v>4536</v>
      </c>
      <c r="E20" s="14">
        <v>4500</v>
      </c>
      <c r="F20" s="13">
        <f t="shared" si="0"/>
        <v>113.39999999999999</v>
      </c>
      <c r="G20" s="13">
        <f t="shared" si="1"/>
        <v>112.5</v>
      </c>
      <c r="H20" s="13">
        <f t="shared" si="2"/>
        <v>99.20634920634922</v>
      </c>
    </row>
    <row r="21" spans="1:8" ht="19.5" customHeight="1">
      <c r="A21" s="1">
        <f t="shared" si="3"/>
        <v>8</v>
      </c>
      <c r="B21" s="42" t="s">
        <v>13</v>
      </c>
      <c r="C21" s="14">
        <v>30000</v>
      </c>
      <c r="D21" s="14">
        <v>33260</v>
      </c>
      <c r="E21" s="14">
        <v>30000</v>
      </c>
      <c r="F21" s="13">
        <f t="shared" si="0"/>
        <v>110.86666666666667</v>
      </c>
      <c r="G21" s="13">
        <f t="shared" si="1"/>
        <v>100</v>
      </c>
      <c r="H21" s="13">
        <f t="shared" si="2"/>
        <v>90.19843656043295</v>
      </c>
    </row>
    <row r="22" spans="1:8" ht="19.5" customHeight="1">
      <c r="A22" s="1">
        <f t="shared" si="3"/>
        <v>9</v>
      </c>
      <c r="B22" s="42" t="s">
        <v>34</v>
      </c>
      <c r="C22" s="14">
        <v>280000</v>
      </c>
      <c r="D22" s="14">
        <v>173294</v>
      </c>
      <c r="E22" s="14">
        <v>225000</v>
      </c>
      <c r="F22" s="13">
        <f t="shared" si="0"/>
        <v>61.89071428571429</v>
      </c>
      <c r="G22" s="13">
        <f t="shared" si="1"/>
        <v>80.35714285714286</v>
      </c>
      <c r="H22" s="13">
        <f>E22/D22*100</f>
        <v>129.83715535448428</v>
      </c>
    </row>
    <row r="23" spans="1:8" ht="19.5" customHeight="1">
      <c r="A23" s="1"/>
      <c r="B23" s="2" t="s">
        <v>109</v>
      </c>
      <c r="C23" s="3">
        <v>112000</v>
      </c>
      <c r="D23" s="3">
        <v>53775</v>
      </c>
      <c r="E23" s="3">
        <v>90000</v>
      </c>
      <c r="F23" s="4">
        <f>D23/C23*100</f>
        <v>48.013392857142854</v>
      </c>
      <c r="G23" s="4">
        <f>E23/C23*100</f>
        <v>80.35714285714286</v>
      </c>
      <c r="H23" s="4">
        <f>E23/D23*100</f>
        <v>167.36401673640165</v>
      </c>
    </row>
    <row r="24" spans="1:8" ht="19.5" customHeight="1">
      <c r="A24" s="1"/>
      <c r="B24" s="2" t="s">
        <v>47</v>
      </c>
      <c r="C24" s="3">
        <f>C22-C23</f>
        <v>168000</v>
      </c>
      <c r="D24" s="3">
        <f>D22-D23</f>
        <v>119519</v>
      </c>
      <c r="E24" s="3">
        <v>135000</v>
      </c>
      <c r="F24" s="4">
        <f>D24/C24*100</f>
        <v>71.14226190476191</v>
      </c>
      <c r="G24" s="4">
        <f>E24/C24*100</f>
        <v>80.35714285714286</v>
      </c>
      <c r="H24" s="4">
        <f>E24/D24*100</f>
        <v>112.95275228206394</v>
      </c>
    </row>
    <row r="25" spans="1:8" ht="19.5" customHeight="1">
      <c r="A25" s="1">
        <f>A22+1</f>
        <v>10</v>
      </c>
      <c r="B25" s="42" t="s">
        <v>14</v>
      </c>
      <c r="C25" s="14">
        <v>190000</v>
      </c>
      <c r="D25" s="14">
        <v>153550</v>
      </c>
      <c r="E25" s="14">
        <v>190000</v>
      </c>
      <c r="F25" s="13">
        <f t="shared" si="0"/>
        <v>80.8157894736842</v>
      </c>
      <c r="G25" s="13">
        <f t="shared" si="1"/>
        <v>100</v>
      </c>
      <c r="H25" s="13">
        <f t="shared" si="2"/>
        <v>123.73819602735266</v>
      </c>
    </row>
    <row r="26" spans="1:8" ht="19.5" customHeight="1">
      <c r="A26" s="1">
        <f t="shared" si="3"/>
        <v>11</v>
      </c>
      <c r="B26" s="42" t="s">
        <v>39</v>
      </c>
      <c r="C26" s="14">
        <v>66000</v>
      </c>
      <c r="D26" s="14">
        <v>69153</v>
      </c>
      <c r="E26" s="14">
        <v>70000</v>
      </c>
      <c r="F26" s="13">
        <f t="shared" si="0"/>
        <v>104.77727272727273</v>
      </c>
      <c r="G26" s="13">
        <f t="shared" si="1"/>
        <v>106.06060606060606</v>
      </c>
      <c r="H26" s="13">
        <f t="shared" si="2"/>
        <v>101.22482032594394</v>
      </c>
    </row>
    <row r="27" spans="1:8" ht="19.5" customHeight="1">
      <c r="A27" s="1"/>
      <c r="B27" s="2" t="s">
        <v>48</v>
      </c>
      <c r="C27" s="3">
        <v>30000</v>
      </c>
      <c r="D27" s="3">
        <v>30000</v>
      </c>
      <c r="E27" s="3">
        <v>31000</v>
      </c>
      <c r="F27" s="4">
        <f t="shared" si="0"/>
        <v>100</v>
      </c>
      <c r="G27" s="4">
        <f t="shared" si="1"/>
        <v>103.33333333333334</v>
      </c>
      <c r="H27" s="4">
        <f t="shared" si="2"/>
        <v>103.33333333333334</v>
      </c>
    </row>
    <row r="28" spans="1:8" ht="19.5" customHeight="1">
      <c r="A28" s="1"/>
      <c r="B28" s="2" t="s">
        <v>49</v>
      </c>
      <c r="C28" s="3">
        <v>36000</v>
      </c>
      <c r="D28" s="3">
        <f>D26-D27</f>
        <v>39153</v>
      </c>
      <c r="E28" s="3">
        <f>E26-E27</f>
        <v>39000</v>
      </c>
      <c r="F28" s="4">
        <f t="shared" si="0"/>
        <v>108.75833333333334</v>
      </c>
      <c r="G28" s="4"/>
      <c r="H28" s="4"/>
    </row>
    <row r="29" spans="1:8" ht="19.5" customHeight="1">
      <c r="A29" s="1">
        <f>A26+1</f>
        <v>12</v>
      </c>
      <c r="B29" s="42" t="s">
        <v>36</v>
      </c>
      <c r="C29" s="14"/>
      <c r="D29" s="14">
        <v>0</v>
      </c>
      <c r="E29" s="14">
        <v>0</v>
      </c>
      <c r="F29" s="4"/>
      <c r="G29" s="43" t="s">
        <v>43</v>
      </c>
      <c r="H29" s="13"/>
    </row>
    <row r="30" spans="1:8" ht="19.5" customHeight="1">
      <c r="A30" s="1">
        <f>A29+1</f>
        <v>13</v>
      </c>
      <c r="B30" s="42" t="s">
        <v>15</v>
      </c>
      <c r="C30" s="14">
        <v>90000</v>
      </c>
      <c r="D30" s="14">
        <v>170000</v>
      </c>
      <c r="E30" s="14">
        <v>160000</v>
      </c>
      <c r="F30" s="13">
        <f t="shared" si="0"/>
        <v>188.88888888888889</v>
      </c>
      <c r="G30" s="13">
        <f t="shared" si="1"/>
        <v>177.77777777777777</v>
      </c>
      <c r="H30" s="13">
        <f t="shared" si="2"/>
        <v>94.11764705882352</v>
      </c>
    </row>
    <row r="31" spans="1:8" ht="18.75" customHeight="1">
      <c r="A31" s="1"/>
      <c r="B31" s="2" t="s">
        <v>74</v>
      </c>
      <c r="C31" s="3">
        <v>34000</v>
      </c>
      <c r="D31" s="3">
        <v>61344</v>
      </c>
      <c r="E31" s="3">
        <v>82000</v>
      </c>
      <c r="F31" s="13">
        <f t="shared" si="0"/>
        <v>180.42352941176472</v>
      </c>
      <c r="G31" s="13">
        <f t="shared" si="1"/>
        <v>241.17647058823528</v>
      </c>
      <c r="H31" s="13">
        <f>E31/D31*100</f>
        <v>133.67240479916535</v>
      </c>
    </row>
    <row r="32" spans="1:8" ht="18.75" customHeight="1">
      <c r="A32" s="1">
        <f>A30+1</f>
        <v>14</v>
      </c>
      <c r="B32" s="54" t="s">
        <v>55</v>
      </c>
      <c r="C32" s="14">
        <v>1583000</v>
      </c>
      <c r="D32" s="14">
        <v>1773213</v>
      </c>
      <c r="E32" s="14">
        <v>1850000</v>
      </c>
      <c r="F32" s="13">
        <f>D32/C32*100</f>
        <v>112.01598231206569</v>
      </c>
      <c r="G32" s="13">
        <f>E32/C32*100</f>
        <v>116.86670878079595</v>
      </c>
      <c r="H32" s="13">
        <f>E32/D32*100</f>
        <v>104.3303878327082</v>
      </c>
    </row>
    <row r="33" spans="1:8" ht="18.75" customHeight="1">
      <c r="A33" s="1">
        <f>A32+1</f>
        <v>15</v>
      </c>
      <c r="B33" s="54" t="s">
        <v>73</v>
      </c>
      <c r="C33" s="14">
        <v>2000</v>
      </c>
      <c r="D33" s="14">
        <v>2016</v>
      </c>
      <c r="E33" s="14">
        <v>2000</v>
      </c>
      <c r="F33" s="13">
        <f>D33/C33*100</f>
        <v>100.8</v>
      </c>
      <c r="G33" s="13">
        <f>E33/C33*100</f>
        <v>100</v>
      </c>
      <c r="H33" s="13">
        <f>E33/D33*100</f>
        <v>99.20634920634922</v>
      </c>
    </row>
    <row r="34" spans="1:8" s="56" customFormat="1" ht="18.75" customHeight="1">
      <c r="A34" s="55"/>
      <c r="B34" s="2" t="s">
        <v>84</v>
      </c>
      <c r="C34" s="3">
        <v>280</v>
      </c>
      <c r="D34" s="3"/>
      <c r="E34" s="3">
        <v>280</v>
      </c>
      <c r="F34" s="4"/>
      <c r="G34" s="4"/>
      <c r="H34" s="4"/>
    </row>
    <row r="35" spans="1:8" ht="35.25" customHeight="1">
      <c r="A35" s="1">
        <f>A33+1</f>
        <v>16</v>
      </c>
      <c r="B35" s="53" t="s">
        <v>110</v>
      </c>
      <c r="C35" s="14"/>
      <c r="D35" s="14"/>
      <c r="E35" s="14">
        <v>1000</v>
      </c>
      <c r="F35" s="13"/>
      <c r="G35" s="13"/>
      <c r="H35" s="13"/>
    </row>
    <row r="36" spans="1:8" ht="35.25" customHeight="1">
      <c r="A36" s="1">
        <v>17</v>
      </c>
      <c r="B36" s="53" t="s">
        <v>86</v>
      </c>
      <c r="C36" s="14">
        <v>3000</v>
      </c>
      <c r="D36" s="14">
        <v>4649</v>
      </c>
      <c r="E36" s="14">
        <v>3000</v>
      </c>
      <c r="F36" s="13">
        <f>D36/C36*100</f>
        <v>154.96666666666667</v>
      </c>
      <c r="G36" s="13">
        <f>E36/C36*100</f>
        <v>100</v>
      </c>
      <c r="H36" s="13">
        <f>E36/D36*100</f>
        <v>64.53000645300064</v>
      </c>
    </row>
    <row r="37" spans="1:8" ht="19.5" customHeight="1">
      <c r="A37" s="57" t="s">
        <v>16</v>
      </c>
      <c r="B37" s="58" t="s">
        <v>35</v>
      </c>
      <c r="C37" s="15">
        <v>33000</v>
      </c>
      <c r="D37" s="15">
        <v>76000</v>
      </c>
      <c r="E37" s="15">
        <v>35000</v>
      </c>
      <c r="F37" s="8">
        <f t="shared" si="0"/>
        <v>230.3030303030303</v>
      </c>
      <c r="G37" s="8">
        <f t="shared" si="1"/>
        <v>106.06060606060606</v>
      </c>
      <c r="H37" s="8">
        <f>E37/D37*100</f>
        <v>46.05263157894737</v>
      </c>
    </row>
    <row r="38" spans="1:8" ht="6.75" customHeight="1">
      <c r="A38" s="30"/>
      <c r="B38" s="30"/>
      <c r="C38" s="30"/>
      <c r="D38" s="30"/>
      <c r="E38" s="30"/>
      <c r="F38" s="30"/>
      <c r="G38" s="30"/>
      <c r="H38" s="30"/>
    </row>
    <row r="39" ht="7.5" customHeight="1"/>
    <row r="40" ht="15.75">
      <c r="B40" s="59"/>
    </row>
  </sheetData>
  <sheetProtection/>
  <mergeCells count="9">
    <mergeCell ref="G1:H1"/>
    <mergeCell ref="A2:H2"/>
    <mergeCell ref="A3:H3"/>
    <mergeCell ref="F4:H4"/>
    <mergeCell ref="F6:H6"/>
    <mergeCell ref="A6:A7"/>
    <mergeCell ref="B6:B7"/>
    <mergeCell ref="C6:D6"/>
    <mergeCell ref="E6:E7"/>
  </mergeCells>
  <printOptions horizontalCentered="1"/>
  <pageMargins left="0.03937007874015748" right="0.03937007874015748" top="0.4724409448818898" bottom="0.1968503937007874" header="0.5118110236220472" footer="0.5118110236220472"/>
  <pageSetup fitToHeight="0"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J43"/>
  <sheetViews>
    <sheetView zoomScalePageLayoutView="0" workbookViewId="0" topLeftCell="A4">
      <selection activeCell="B17" sqref="B17"/>
    </sheetView>
  </sheetViews>
  <sheetFormatPr defaultColWidth="8.875" defaultRowHeight="15.75"/>
  <cols>
    <col min="1" max="1" width="32.75390625" style="6" customWidth="1"/>
    <col min="2" max="2" width="11.625" style="6" customWidth="1"/>
    <col min="3" max="3" width="11.25390625" style="6" customWidth="1"/>
    <col min="4" max="4" width="11.375" style="6" customWidth="1"/>
    <col min="5" max="6" width="10.375" style="6" customWidth="1"/>
    <col min="7" max="7" width="13.25390625" style="28" customWidth="1"/>
    <col min="8" max="8" width="9.875" style="6" hidden="1" customWidth="1"/>
    <col min="9" max="9" width="10.25390625" style="6" hidden="1" customWidth="1"/>
    <col min="10" max="10" width="9.875" style="6" hidden="1" customWidth="1"/>
    <col min="11" max="11" width="8.875" style="6" customWidth="1"/>
    <col min="12" max="16384" width="8.875" style="6" customWidth="1"/>
  </cols>
  <sheetData>
    <row r="1" spans="5:7" ht="16.5" customHeight="1">
      <c r="E1" s="185" t="s">
        <v>41</v>
      </c>
      <c r="F1" s="186"/>
      <c r="G1" s="34"/>
    </row>
    <row r="2" spans="1:7" ht="39" customHeight="1">
      <c r="A2" s="193" t="s">
        <v>221</v>
      </c>
      <c r="B2" s="193"/>
      <c r="C2" s="193"/>
      <c r="D2" s="193"/>
      <c r="E2" s="193"/>
      <c r="F2" s="193"/>
      <c r="G2" s="35"/>
    </row>
    <row r="3" spans="1:7" ht="8.25" customHeight="1">
      <c r="A3" s="194" t="s">
        <v>17</v>
      </c>
      <c r="B3" s="194"/>
      <c r="C3" s="194"/>
      <c r="D3" s="194"/>
      <c r="E3" s="194"/>
      <c r="F3" s="194"/>
      <c r="G3" s="36"/>
    </row>
    <row r="4" spans="5:7" ht="19.5" customHeight="1">
      <c r="E4" s="197" t="s">
        <v>18</v>
      </c>
      <c r="F4" s="197"/>
      <c r="G4" s="37"/>
    </row>
    <row r="5" ht="6.75" customHeight="1"/>
    <row r="6" spans="1:7" s="31" customFormat="1" ht="19.5" customHeight="1">
      <c r="A6" s="191" t="s">
        <v>19</v>
      </c>
      <c r="B6" s="191" t="s">
        <v>85</v>
      </c>
      <c r="C6" s="191" t="s">
        <v>95</v>
      </c>
      <c r="D6" s="191" t="s">
        <v>91</v>
      </c>
      <c r="E6" s="191" t="s">
        <v>29</v>
      </c>
      <c r="F6" s="191"/>
      <c r="G6" s="195" t="s">
        <v>97</v>
      </c>
    </row>
    <row r="7" spans="1:7" s="31" customFormat="1" ht="51.75" customHeight="1">
      <c r="A7" s="192"/>
      <c r="B7" s="192"/>
      <c r="C7" s="192"/>
      <c r="D7" s="192"/>
      <c r="E7" s="115" t="s">
        <v>96</v>
      </c>
      <c r="F7" s="115" t="s">
        <v>98</v>
      </c>
      <c r="G7" s="196"/>
    </row>
    <row r="8" spans="1:7" s="33" customFormat="1" ht="16.5" customHeight="1">
      <c r="A8" s="32">
        <v>1</v>
      </c>
      <c r="B8" s="32">
        <v>2</v>
      </c>
      <c r="C8" s="32">
        <v>3</v>
      </c>
      <c r="D8" s="32">
        <v>4</v>
      </c>
      <c r="E8" s="32" t="s">
        <v>25</v>
      </c>
      <c r="F8" s="32" t="s">
        <v>52</v>
      </c>
      <c r="G8" s="196"/>
    </row>
    <row r="9" spans="1:10" s="9" customFormat="1" ht="33.75" customHeight="1">
      <c r="A9" s="115" t="s">
        <v>27</v>
      </c>
      <c r="B9" s="7">
        <f>SUM(B10,B34)</f>
        <v>14588962</v>
      </c>
      <c r="C9" s="7">
        <f>SUM(C10,C34)</f>
        <v>14517797.65</v>
      </c>
      <c r="D9" s="7">
        <f>SUM(D10,D34)</f>
        <v>15315045</v>
      </c>
      <c r="E9" s="8">
        <f>C9/B9*100</f>
        <v>99.5122041581848</v>
      </c>
      <c r="F9" s="8">
        <f>D9/B9*100</f>
        <v>104.97693393128311</v>
      </c>
      <c r="G9" s="38">
        <f>SUM(G10,G34)</f>
        <v>726083</v>
      </c>
      <c r="J9" s="9">
        <f>'Thu '!E12</f>
        <v>4764720</v>
      </c>
    </row>
    <row r="10" spans="1:10" s="9" customFormat="1" ht="19.5" customHeight="1">
      <c r="A10" s="10" t="s">
        <v>56</v>
      </c>
      <c r="B10" s="7">
        <f>SUM(B11,B17,B31:B33)</f>
        <v>11242845</v>
      </c>
      <c r="C10" s="7">
        <f>SUM(C11,C17,C31:C33)</f>
        <v>11171680.65</v>
      </c>
      <c r="D10" s="7">
        <f>SUM(D11,D17,D31:D33)</f>
        <v>12199905</v>
      </c>
      <c r="E10" s="8">
        <f>C10/B10*100</f>
        <v>99.36702542817231</v>
      </c>
      <c r="F10" s="8">
        <f>D10/B10*100</f>
        <v>108.51261402251833</v>
      </c>
      <c r="G10" s="38">
        <f>SUM(G11,G17,G31:G33)</f>
        <v>957060</v>
      </c>
      <c r="H10" s="9">
        <f>D34</f>
        <v>3115140</v>
      </c>
      <c r="J10" s="9">
        <f>D34</f>
        <v>3115140</v>
      </c>
    </row>
    <row r="11" spans="1:10" s="9" customFormat="1" ht="19.5" customHeight="1">
      <c r="A11" s="10" t="s">
        <v>57</v>
      </c>
      <c r="B11" s="7">
        <f>B12</f>
        <v>2885957</v>
      </c>
      <c r="C11" s="7">
        <f>C12</f>
        <v>2885957</v>
      </c>
      <c r="D11" s="7">
        <f>D12</f>
        <v>3074475</v>
      </c>
      <c r="E11" s="8">
        <f>C11/B11*100</f>
        <v>100</v>
      </c>
      <c r="F11" s="8">
        <f>D11/B11*100</f>
        <v>106.53225255954956</v>
      </c>
      <c r="G11" s="38">
        <f>G12</f>
        <v>188518</v>
      </c>
      <c r="H11" s="9">
        <v>6946725</v>
      </c>
      <c r="I11" s="68">
        <f>H11/D10*100</f>
        <v>56.94081224402977</v>
      </c>
      <c r="J11" s="9">
        <v>6946725</v>
      </c>
    </row>
    <row r="12" spans="1:10" ht="19.5" customHeight="1">
      <c r="A12" s="12" t="s">
        <v>20</v>
      </c>
      <c r="B12" s="65">
        <f>SUM(B13:B16)</f>
        <v>2885957</v>
      </c>
      <c r="C12" s="65">
        <f>SUM(C13:C16)</f>
        <v>2885957</v>
      </c>
      <c r="D12" s="65">
        <f>SUM(D13:D16)</f>
        <v>3074475</v>
      </c>
      <c r="E12" s="13">
        <f>C12/B12*100</f>
        <v>100</v>
      </c>
      <c r="F12" s="13">
        <f aca="true" t="shared" si="0" ref="F12:F37">D12/B12*100</f>
        <v>106.53225255954956</v>
      </c>
      <c r="G12" s="39">
        <f>D12-B12</f>
        <v>188518</v>
      </c>
      <c r="H12" s="6">
        <f>H10+H11</f>
        <v>10061865</v>
      </c>
      <c r="J12" s="6">
        <f>SUM(J9:J11)</f>
        <v>14826585</v>
      </c>
    </row>
    <row r="13" spans="1:10" ht="19.5" customHeight="1">
      <c r="A13" s="12" t="s">
        <v>21</v>
      </c>
      <c r="B13" s="14">
        <v>814357</v>
      </c>
      <c r="C13" s="14">
        <f>B13</f>
        <v>814357</v>
      </c>
      <c r="D13" s="14">
        <v>824475</v>
      </c>
      <c r="E13" s="13">
        <f aca="true" t="shared" si="1" ref="E13:E37">C13/B13*100</f>
        <v>100</v>
      </c>
      <c r="F13" s="13">
        <f t="shared" si="0"/>
        <v>101.24245263440972</v>
      </c>
      <c r="G13" s="39">
        <f aca="true" t="shared" si="2" ref="G13:G41">D13-B13</f>
        <v>10118</v>
      </c>
      <c r="H13" s="67">
        <f>H12/10156642*100</f>
        <v>99.06684709375402</v>
      </c>
      <c r="J13" s="6">
        <f>D9-J12</f>
        <v>488460</v>
      </c>
    </row>
    <row r="14" spans="1:7" ht="19.5" customHeight="1">
      <c r="A14" s="12" t="s">
        <v>26</v>
      </c>
      <c r="B14" s="14">
        <v>300000</v>
      </c>
      <c r="C14" s="14">
        <f>B14</f>
        <v>300000</v>
      </c>
      <c r="D14" s="14">
        <v>400000</v>
      </c>
      <c r="E14" s="13">
        <f>C14/B14*100</f>
        <v>100</v>
      </c>
      <c r="F14" s="13">
        <f t="shared" si="0"/>
        <v>133.33333333333331</v>
      </c>
      <c r="G14" s="39">
        <f t="shared" si="2"/>
        <v>100000</v>
      </c>
    </row>
    <row r="15" spans="1:8" ht="19.5" customHeight="1">
      <c r="A15" s="12" t="s">
        <v>64</v>
      </c>
      <c r="B15" s="14">
        <v>1583000</v>
      </c>
      <c r="C15" s="14">
        <f>B15</f>
        <v>1583000</v>
      </c>
      <c r="D15" s="14">
        <v>1850000</v>
      </c>
      <c r="E15" s="13">
        <f>C15/B15*100</f>
        <v>100</v>
      </c>
      <c r="F15" s="13">
        <f t="shared" si="0"/>
        <v>116.86670878079595</v>
      </c>
      <c r="G15" s="39">
        <f t="shared" si="2"/>
        <v>267000</v>
      </c>
      <c r="H15" s="6">
        <f>H12+'Thu '!E12</f>
        <v>14826585</v>
      </c>
    </row>
    <row r="16" spans="1:7" ht="19.5" customHeight="1">
      <c r="A16" s="12" t="s">
        <v>46</v>
      </c>
      <c r="B16" s="14">
        <v>188600</v>
      </c>
      <c r="C16" s="14">
        <f>B16</f>
        <v>188600</v>
      </c>
      <c r="D16" s="14"/>
      <c r="E16" s="13">
        <f>C16/B16*100</f>
        <v>100</v>
      </c>
      <c r="F16" s="13">
        <f>D16/B16*100</f>
        <v>0</v>
      </c>
      <c r="G16" s="39">
        <f t="shared" si="2"/>
        <v>-188600</v>
      </c>
    </row>
    <row r="17" spans="1:8" s="9" customFormat="1" ht="19.5" customHeight="1">
      <c r="A17" s="10" t="s">
        <v>58</v>
      </c>
      <c r="B17" s="15">
        <f>SUM(B19:B30)</f>
        <v>8134803</v>
      </c>
      <c r="C17" s="15">
        <f>SUM(C19:C30)</f>
        <v>8063638.65</v>
      </c>
      <c r="D17" s="15">
        <v>8865022</v>
      </c>
      <c r="E17" s="8">
        <f>C17/B17*100</f>
        <v>99.12518655952701</v>
      </c>
      <c r="F17" s="8">
        <f>D17/B17*100</f>
        <v>108.97648043843225</v>
      </c>
      <c r="G17" s="40">
        <f t="shared" si="2"/>
        <v>730219</v>
      </c>
      <c r="H17" s="9">
        <f>D9-'Thu '!E12</f>
        <v>10550325</v>
      </c>
    </row>
    <row r="18" spans="1:8" ht="19.5" customHeight="1">
      <c r="A18" s="12" t="s">
        <v>22</v>
      </c>
      <c r="B18" s="14"/>
      <c r="C18" s="14"/>
      <c r="D18" s="14"/>
      <c r="E18" s="13"/>
      <c r="F18" s="16"/>
      <c r="G18" s="39">
        <f t="shared" si="2"/>
        <v>0</v>
      </c>
      <c r="H18" s="6">
        <f>H17-H12</f>
        <v>488460</v>
      </c>
    </row>
    <row r="19" spans="1:7" ht="19.5" customHeight="1">
      <c r="A19" s="12" t="s">
        <v>42</v>
      </c>
      <c r="B19" s="14">
        <f>3190071+290627</f>
        <v>3480698</v>
      </c>
      <c r="C19" s="14">
        <f>B19</f>
        <v>3480698</v>
      </c>
      <c r="D19" s="14">
        <v>3863925</v>
      </c>
      <c r="E19" s="13">
        <f>C19/B19*100</f>
        <v>100</v>
      </c>
      <c r="F19" s="13">
        <f t="shared" si="0"/>
        <v>111.01006177496582</v>
      </c>
      <c r="G19" s="39">
        <f t="shared" si="2"/>
        <v>383227</v>
      </c>
    </row>
    <row r="20" spans="1:8" ht="19.5" customHeight="1">
      <c r="A20" s="12" t="s">
        <v>23</v>
      </c>
      <c r="B20" s="14">
        <v>142215</v>
      </c>
      <c r="C20" s="14">
        <f aca="true" t="shared" si="3" ref="C20:C30">B20</f>
        <v>142215</v>
      </c>
      <c r="D20" s="14"/>
      <c r="E20" s="13">
        <f t="shared" si="1"/>
        <v>100</v>
      </c>
      <c r="F20" s="13">
        <f t="shared" si="0"/>
        <v>0</v>
      </c>
      <c r="G20" s="39"/>
      <c r="H20" s="6">
        <f>D17-D19</f>
        <v>5001097</v>
      </c>
    </row>
    <row r="21" spans="1:8" ht="19.5" customHeight="1">
      <c r="A21" s="12" t="s">
        <v>24</v>
      </c>
      <c r="B21" s="14">
        <v>40764</v>
      </c>
      <c r="C21" s="14">
        <f t="shared" si="3"/>
        <v>40764</v>
      </c>
      <c r="D21" s="14">
        <f>C21</f>
        <v>40764</v>
      </c>
      <c r="E21" s="13">
        <f t="shared" si="1"/>
        <v>100</v>
      </c>
      <c r="F21" s="13">
        <f t="shared" si="0"/>
        <v>100</v>
      </c>
      <c r="G21" s="39"/>
      <c r="H21" s="67">
        <f>H20/4654105*100</f>
        <v>107.45561176638687</v>
      </c>
    </row>
    <row r="22" spans="1:7" ht="19.5" customHeight="1">
      <c r="A22" s="12" t="s">
        <v>75</v>
      </c>
      <c r="B22" s="14">
        <v>974276</v>
      </c>
      <c r="C22" s="14">
        <f t="shared" si="3"/>
        <v>974276</v>
      </c>
      <c r="D22" s="14"/>
      <c r="E22" s="13">
        <f t="shared" si="1"/>
        <v>100</v>
      </c>
      <c r="F22" s="13">
        <f t="shared" si="0"/>
        <v>0</v>
      </c>
      <c r="G22" s="39"/>
    </row>
    <row r="23" spans="1:7" ht="19.5" customHeight="1">
      <c r="A23" s="12" t="s">
        <v>76</v>
      </c>
      <c r="B23" s="14">
        <v>1142254</v>
      </c>
      <c r="C23" s="14">
        <f t="shared" si="3"/>
        <v>1142254</v>
      </c>
      <c r="D23" s="14"/>
      <c r="E23" s="13">
        <f t="shared" si="1"/>
        <v>100</v>
      </c>
      <c r="F23" s="13">
        <f t="shared" si="0"/>
        <v>0</v>
      </c>
      <c r="G23" s="39"/>
    </row>
    <row r="24" spans="1:7" ht="19.5" customHeight="1">
      <c r="A24" s="12" t="s">
        <v>77</v>
      </c>
      <c r="B24" s="14">
        <v>45103</v>
      </c>
      <c r="C24" s="14">
        <f t="shared" si="3"/>
        <v>45103</v>
      </c>
      <c r="D24" s="14"/>
      <c r="E24" s="13">
        <f t="shared" si="1"/>
        <v>100</v>
      </c>
      <c r="F24" s="13">
        <f t="shared" si="0"/>
        <v>0</v>
      </c>
      <c r="G24" s="39"/>
    </row>
    <row r="25" spans="1:7" ht="19.5" customHeight="1">
      <c r="A25" s="12" t="s">
        <v>78</v>
      </c>
      <c r="B25" s="14">
        <v>31082</v>
      </c>
      <c r="C25" s="14">
        <f t="shared" si="3"/>
        <v>31082</v>
      </c>
      <c r="D25" s="14"/>
      <c r="E25" s="13">
        <f t="shared" si="1"/>
        <v>100</v>
      </c>
      <c r="F25" s="13">
        <f t="shared" si="0"/>
        <v>0</v>
      </c>
      <c r="G25" s="39"/>
    </row>
    <row r="26" spans="1:7" ht="19.5" customHeight="1">
      <c r="A26" s="12" t="s">
        <v>79</v>
      </c>
      <c r="B26" s="14">
        <v>24879</v>
      </c>
      <c r="C26" s="14">
        <f t="shared" si="3"/>
        <v>24879</v>
      </c>
      <c r="D26" s="14"/>
      <c r="E26" s="13">
        <f t="shared" si="1"/>
        <v>100</v>
      </c>
      <c r="F26" s="13">
        <f t="shared" si="0"/>
        <v>0</v>
      </c>
      <c r="G26" s="39"/>
    </row>
    <row r="27" spans="1:7" ht="19.5" customHeight="1">
      <c r="A27" s="12" t="s">
        <v>80</v>
      </c>
      <c r="B27" s="14">
        <v>457053</v>
      </c>
      <c r="C27" s="14">
        <f t="shared" si="3"/>
        <v>457053</v>
      </c>
      <c r="D27" s="14"/>
      <c r="E27" s="13">
        <f t="shared" si="1"/>
        <v>100</v>
      </c>
      <c r="F27" s="13">
        <f t="shared" si="0"/>
        <v>0</v>
      </c>
      <c r="G27" s="39"/>
    </row>
    <row r="28" spans="1:7" ht="19.5" customHeight="1">
      <c r="A28" s="12" t="s">
        <v>81</v>
      </c>
      <c r="B28" s="14">
        <v>1423287</v>
      </c>
      <c r="C28" s="14">
        <f>B28-B28*0.05</f>
        <v>1352122.65</v>
      </c>
      <c r="D28" s="14"/>
      <c r="E28" s="13">
        <f t="shared" si="1"/>
        <v>95</v>
      </c>
      <c r="F28" s="13">
        <f t="shared" si="0"/>
        <v>0</v>
      </c>
      <c r="G28" s="39"/>
    </row>
    <row r="29" spans="1:7" ht="19.5" customHeight="1">
      <c r="A29" s="12" t="s">
        <v>82</v>
      </c>
      <c r="B29" s="14">
        <v>258356</v>
      </c>
      <c r="C29" s="14">
        <f t="shared" si="3"/>
        <v>258356</v>
      </c>
      <c r="D29" s="14"/>
      <c r="E29" s="13">
        <f t="shared" si="1"/>
        <v>100</v>
      </c>
      <c r="F29" s="13">
        <f t="shared" si="0"/>
        <v>0</v>
      </c>
      <c r="G29" s="39"/>
    </row>
    <row r="30" spans="1:7" ht="19.5" customHeight="1">
      <c r="A30" s="12" t="s">
        <v>83</v>
      </c>
      <c r="B30" s="14">
        <v>114836</v>
      </c>
      <c r="C30" s="14">
        <f t="shared" si="3"/>
        <v>114836</v>
      </c>
      <c r="D30" s="14"/>
      <c r="E30" s="13">
        <f t="shared" si="1"/>
        <v>100</v>
      </c>
      <c r="F30" s="13">
        <f t="shared" si="0"/>
        <v>0</v>
      </c>
      <c r="G30" s="39"/>
    </row>
    <row r="31" spans="1:7" s="9" customFormat="1" ht="19.5" customHeight="1">
      <c r="A31" s="10" t="s">
        <v>59</v>
      </c>
      <c r="B31" s="15">
        <v>0</v>
      </c>
      <c r="C31" s="15"/>
      <c r="D31" s="15">
        <v>15100</v>
      </c>
      <c r="E31" s="11" t="s">
        <v>43</v>
      </c>
      <c r="F31" s="8"/>
      <c r="G31" s="39">
        <f t="shared" si="2"/>
        <v>15100</v>
      </c>
    </row>
    <row r="32" spans="1:7" s="9" customFormat="1" ht="19.5" customHeight="1">
      <c r="A32" s="10" t="s">
        <v>60</v>
      </c>
      <c r="B32" s="15">
        <v>1000</v>
      </c>
      <c r="C32" s="15">
        <v>1000</v>
      </c>
      <c r="D32" s="15">
        <v>1000</v>
      </c>
      <c r="E32" s="8">
        <f>C32/B32*100</f>
        <v>100</v>
      </c>
      <c r="F32" s="8">
        <f t="shared" si="0"/>
        <v>100</v>
      </c>
      <c r="G32" s="39">
        <f t="shared" si="2"/>
        <v>0</v>
      </c>
    </row>
    <row r="33" spans="1:7" s="9" customFormat="1" ht="19.5" customHeight="1">
      <c r="A33" s="10" t="s">
        <v>61</v>
      </c>
      <c r="B33" s="15">
        <v>221085</v>
      </c>
      <c r="C33" s="15">
        <f>B33</f>
        <v>221085</v>
      </c>
      <c r="D33" s="15">
        <f>244308</f>
        <v>244308</v>
      </c>
      <c r="E33" s="8">
        <f t="shared" si="1"/>
        <v>100</v>
      </c>
      <c r="F33" s="8">
        <f t="shared" si="0"/>
        <v>110.50410475608929</v>
      </c>
      <c r="G33" s="39">
        <f t="shared" si="2"/>
        <v>23223</v>
      </c>
    </row>
    <row r="34" spans="1:7" s="9" customFormat="1" ht="19.5" customHeight="1">
      <c r="A34" s="10" t="s">
        <v>62</v>
      </c>
      <c r="B34" s="15">
        <f>SUM(B35:B38)</f>
        <v>3346117</v>
      </c>
      <c r="C34" s="15">
        <f>SUM(C35:C38)</f>
        <v>3346117</v>
      </c>
      <c r="D34" s="15">
        <f>SUM(D35:D38)</f>
        <v>3115140</v>
      </c>
      <c r="E34" s="8">
        <f t="shared" si="1"/>
        <v>100</v>
      </c>
      <c r="F34" s="8">
        <f t="shared" si="0"/>
        <v>93.09716306991058</v>
      </c>
      <c r="G34" s="39">
        <f t="shared" si="2"/>
        <v>-230977</v>
      </c>
    </row>
    <row r="35" spans="1:7" ht="19.5" customHeight="1">
      <c r="A35" s="12" t="s">
        <v>38</v>
      </c>
      <c r="B35" s="14">
        <v>2660495</v>
      </c>
      <c r="C35" s="14">
        <f>B35</f>
        <v>2660495</v>
      </c>
      <c r="D35" s="14">
        <v>2400000</v>
      </c>
      <c r="E35" s="13">
        <f t="shared" si="1"/>
        <v>100</v>
      </c>
      <c r="F35" s="13">
        <f t="shared" si="0"/>
        <v>90.20877693812618</v>
      </c>
      <c r="G35" s="39">
        <f t="shared" si="2"/>
        <v>-260495</v>
      </c>
    </row>
    <row r="36" spans="1:7" ht="19.5" customHeight="1">
      <c r="A36" s="12" t="s">
        <v>32</v>
      </c>
      <c r="B36" s="14">
        <v>594340</v>
      </c>
      <c r="C36" s="14">
        <f>B36</f>
        <v>594340</v>
      </c>
      <c r="D36" s="14">
        <v>639165</v>
      </c>
      <c r="E36" s="13">
        <f t="shared" si="1"/>
        <v>100</v>
      </c>
      <c r="F36" s="13">
        <f t="shared" si="0"/>
        <v>107.54197933842582</v>
      </c>
      <c r="G36" s="39">
        <f t="shared" si="2"/>
        <v>44825</v>
      </c>
    </row>
    <row r="37" spans="1:7" ht="19.5" customHeight="1">
      <c r="A37" s="12" t="s">
        <v>53</v>
      </c>
      <c r="B37" s="14">
        <v>91282</v>
      </c>
      <c r="C37" s="14">
        <f>B37</f>
        <v>91282</v>
      </c>
      <c r="D37" s="14">
        <v>75975</v>
      </c>
      <c r="E37" s="13">
        <f t="shared" si="1"/>
        <v>100</v>
      </c>
      <c r="F37" s="13">
        <f t="shared" si="0"/>
        <v>83.23108608487982</v>
      </c>
      <c r="G37" s="39">
        <f t="shared" si="2"/>
        <v>-15307</v>
      </c>
    </row>
    <row r="38" spans="1:7" ht="19.5" customHeight="1">
      <c r="A38" s="12" t="s">
        <v>33</v>
      </c>
      <c r="B38" s="14">
        <v>0</v>
      </c>
      <c r="C38" s="14">
        <f>B38</f>
        <v>0</v>
      </c>
      <c r="D38" s="14">
        <v>0</v>
      </c>
      <c r="E38" s="13"/>
      <c r="F38" s="13"/>
      <c r="G38" s="39">
        <f t="shared" si="2"/>
        <v>0</v>
      </c>
    </row>
    <row r="39" spans="1:7" s="9" customFormat="1" ht="51" customHeight="1">
      <c r="A39" s="17" t="s">
        <v>63</v>
      </c>
      <c r="B39" s="15">
        <v>0</v>
      </c>
      <c r="C39" s="15">
        <v>0</v>
      </c>
      <c r="D39" s="15">
        <v>0</v>
      </c>
      <c r="E39" s="13"/>
      <c r="F39" s="13"/>
      <c r="G39" s="39">
        <f t="shared" si="2"/>
        <v>0</v>
      </c>
    </row>
    <row r="40" spans="1:7" s="9" customFormat="1" ht="19.5" customHeight="1" hidden="1">
      <c r="A40" s="10" t="s">
        <v>87</v>
      </c>
      <c r="B40" s="15">
        <v>0</v>
      </c>
      <c r="C40" s="15">
        <v>0</v>
      </c>
      <c r="D40" s="15">
        <v>0</v>
      </c>
      <c r="E40" s="13"/>
      <c r="F40" s="13"/>
      <c r="G40" s="39">
        <f t="shared" si="2"/>
        <v>0</v>
      </c>
    </row>
    <row r="41" spans="1:7" s="9" customFormat="1" ht="13.5" customHeight="1" hidden="1">
      <c r="A41" s="18" t="s">
        <v>88</v>
      </c>
      <c r="B41" s="15">
        <v>0</v>
      </c>
      <c r="C41" s="15">
        <v>0</v>
      </c>
      <c r="D41" s="15">
        <v>0</v>
      </c>
      <c r="E41" s="13"/>
      <c r="F41" s="13"/>
      <c r="G41" s="39">
        <f t="shared" si="2"/>
        <v>0</v>
      </c>
    </row>
    <row r="42" spans="1:7" s="9" customFormat="1" ht="32.25" customHeight="1">
      <c r="A42" s="19" t="s">
        <v>37</v>
      </c>
      <c r="B42" s="20">
        <f>SUM(B9,B39:B41)</f>
        <v>14588962</v>
      </c>
      <c r="C42" s="20">
        <f>SUM(C9,C39:C41)</f>
        <v>14517797.65</v>
      </c>
      <c r="D42" s="20">
        <f>SUM(D9,D39:D41)</f>
        <v>15315045</v>
      </c>
      <c r="E42" s="21">
        <f>C42/B42*100</f>
        <v>99.5122041581848</v>
      </c>
      <c r="F42" s="21">
        <f>D42/B42*100</f>
        <v>104.97693393128311</v>
      </c>
      <c r="G42" s="20">
        <f>SUM(G9,G39:G41)</f>
        <v>726083</v>
      </c>
    </row>
    <row r="43" spans="1:7" s="9" customFormat="1" ht="13.5" customHeight="1">
      <c r="A43" s="66"/>
      <c r="B43" s="66"/>
      <c r="C43" s="66"/>
      <c r="D43" s="66"/>
      <c r="G43" s="41"/>
    </row>
  </sheetData>
  <sheetProtection/>
  <mergeCells count="10">
    <mergeCell ref="D6:D7"/>
    <mergeCell ref="A2:F2"/>
    <mergeCell ref="E6:F6"/>
    <mergeCell ref="A3:F3"/>
    <mergeCell ref="G6:G8"/>
    <mergeCell ref="E1:F1"/>
    <mergeCell ref="E4:F4"/>
    <mergeCell ref="A6:A7"/>
    <mergeCell ref="B6:B7"/>
    <mergeCell ref="C6:C7"/>
  </mergeCells>
  <printOptions horizontalCentered="1"/>
  <pageMargins left="0.433070866141732" right="0.196850393700787" top="0.905511811023622" bottom="0.94488188976378" header="0.236220472440945" footer="0.275590551181102"/>
  <pageSetup fitToHeight="0" horizontalDpi="600" verticalDpi="600" orientation="portrait" paperSize="9" scale="90" r:id="rId1"/>
  <headerFooter alignWithMargins="0">
    <oddHeader>&amp;CTrang &amp;P</oddHeader>
  </headerFooter>
</worksheet>
</file>

<file path=xl/worksheets/sheet4.xml><?xml version="1.0" encoding="utf-8"?>
<worksheet xmlns="http://schemas.openxmlformats.org/spreadsheetml/2006/main" xmlns:r="http://schemas.openxmlformats.org/officeDocument/2006/relationships">
  <dimension ref="A1:K43"/>
  <sheetViews>
    <sheetView zoomScalePageLayoutView="0" workbookViewId="0" topLeftCell="A1">
      <selection activeCell="B17" sqref="B17"/>
    </sheetView>
  </sheetViews>
  <sheetFormatPr defaultColWidth="8.375" defaultRowHeight="15.75"/>
  <cols>
    <col min="1" max="1" width="7.25390625" style="72" customWidth="1"/>
    <col min="2" max="2" width="69.875" style="72" customWidth="1"/>
    <col min="3" max="3" width="0.12890625" style="72" hidden="1" customWidth="1"/>
    <col min="4" max="4" width="12.00390625" style="72" customWidth="1"/>
    <col min="5" max="6" width="12.375" style="72" customWidth="1"/>
    <col min="7" max="7" width="9.875" style="72" hidden="1" customWidth="1"/>
    <col min="8" max="8" width="10.875" style="72" customWidth="1"/>
    <col min="9" max="9" width="11.50390625" style="72" customWidth="1"/>
    <col min="10" max="10" width="12.00390625" style="72" customWidth="1"/>
    <col min="11" max="12" width="0" style="72" hidden="1" customWidth="1"/>
    <col min="13" max="16384" width="8.375" style="72" customWidth="1"/>
  </cols>
  <sheetData>
    <row r="1" spans="1:10" ht="19.5" customHeight="1">
      <c r="A1" s="69" t="s">
        <v>111</v>
      </c>
      <c r="B1" s="70"/>
      <c r="C1" s="71"/>
      <c r="D1" s="71"/>
      <c r="I1" s="203" t="s">
        <v>215</v>
      </c>
      <c r="J1" s="204"/>
    </row>
    <row r="2" spans="1:10" ht="19.5" customHeight="1">
      <c r="A2" s="205" t="s">
        <v>112</v>
      </c>
      <c r="B2" s="205"/>
      <c r="C2" s="205"/>
      <c r="D2" s="205"/>
      <c r="E2" s="205"/>
      <c r="F2" s="205"/>
      <c r="G2" s="205"/>
      <c r="H2" s="205"/>
      <c r="I2" s="205"/>
      <c r="J2" s="205"/>
    </row>
    <row r="3" spans="1:10" ht="19.5" customHeight="1">
      <c r="A3" s="73"/>
      <c r="B3" s="73"/>
      <c r="C3" s="73"/>
      <c r="D3" s="73"/>
      <c r="E3" s="73"/>
      <c r="F3" s="73"/>
      <c r="G3" s="73"/>
      <c r="H3" s="73"/>
      <c r="I3" s="73"/>
      <c r="J3" s="73"/>
    </row>
    <row r="4" spans="1:10" ht="15.75">
      <c r="A4" s="74"/>
      <c r="B4" s="74"/>
      <c r="E4" s="75"/>
      <c r="I4" s="206" t="s">
        <v>113</v>
      </c>
      <c r="J4" s="206"/>
    </row>
    <row r="5" spans="1:10" ht="7.5" customHeight="1">
      <c r="A5" s="74"/>
      <c r="B5" s="74"/>
      <c r="E5" s="75"/>
      <c r="I5" s="75"/>
      <c r="J5" s="76"/>
    </row>
    <row r="6" spans="1:10" ht="18.75" customHeight="1">
      <c r="A6" s="207" t="s">
        <v>28</v>
      </c>
      <c r="B6" s="207" t="s">
        <v>114</v>
      </c>
      <c r="C6" s="207" t="s">
        <v>115</v>
      </c>
      <c r="D6" s="177" t="s">
        <v>90</v>
      </c>
      <c r="E6" s="177"/>
      <c r="F6" s="177"/>
      <c r="G6" s="198" t="s">
        <v>116</v>
      </c>
      <c r="H6" s="198"/>
      <c r="I6" s="198"/>
      <c r="J6" s="198"/>
    </row>
    <row r="7" spans="1:10" ht="18.75" customHeight="1">
      <c r="A7" s="207"/>
      <c r="B7" s="207"/>
      <c r="C7" s="207"/>
      <c r="D7" s="198" t="s">
        <v>117</v>
      </c>
      <c r="E7" s="198" t="s">
        <v>118</v>
      </c>
      <c r="F7" s="198" t="s">
        <v>3</v>
      </c>
      <c r="G7" s="199" t="s">
        <v>119</v>
      </c>
      <c r="H7" s="200"/>
      <c r="I7" s="198" t="s">
        <v>120</v>
      </c>
      <c r="J7" s="198" t="s">
        <v>121</v>
      </c>
    </row>
    <row r="8" spans="1:10" ht="30.75" customHeight="1">
      <c r="A8" s="207"/>
      <c r="B8" s="207"/>
      <c r="C8" s="116"/>
      <c r="D8" s="198"/>
      <c r="E8" s="198"/>
      <c r="F8" s="198"/>
      <c r="G8" s="201"/>
      <c r="H8" s="202"/>
      <c r="I8" s="198"/>
      <c r="J8" s="198"/>
    </row>
    <row r="9" spans="1:10" s="79" customFormat="1" ht="15.75">
      <c r="A9" s="77"/>
      <c r="B9" s="77"/>
      <c r="C9" s="77">
        <v>1</v>
      </c>
      <c r="D9" s="78">
        <v>1</v>
      </c>
      <c r="E9" s="78">
        <v>2</v>
      </c>
      <c r="F9" s="78">
        <v>3</v>
      </c>
      <c r="G9" s="78">
        <v>4</v>
      </c>
      <c r="H9" s="78">
        <v>5</v>
      </c>
      <c r="I9" s="78">
        <v>6</v>
      </c>
      <c r="J9" s="78">
        <v>7</v>
      </c>
    </row>
    <row r="10" spans="1:10" ht="15.75">
      <c r="A10" s="80" t="s">
        <v>122</v>
      </c>
      <c r="B10" s="80" t="s">
        <v>123</v>
      </c>
      <c r="C10" s="81"/>
      <c r="D10" s="82">
        <f>SUM(D12,D26,D31:D34)</f>
        <v>11242845</v>
      </c>
      <c r="E10" s="82">
        <f>SUM(E12,E26,E31:E33)+E34</f>
        <v>11242845</v>
      </c>
      <c r="F10" s="82">
        <f>SUM(F12,F26,F31:F33)+F34</f>
        <v>11242845</v>
      </c>
      <c r="G10" s="82"/>
      <c r="H10" s="82">
        <f>SUM(H12,H26,H31:H33)+H34</f>
        <v>12199905</v>
      </c>
      <c r="I10" s="82">
        <f aca="true" t="shared" si="0" ref="I10:J33">H10*0.1+H10</f>
        <v>13419895.5</v>
      </c>
      <c r="J10" s="82">
        <f t="shared" si="0"/>
        <v>14761885.05</v>
      </c>
    </row>
    <row r="11" spans="1:10" s="87" customFormat="1" ht="31.5">
      <c r="A11" s="83"/>
      <c r="B11" s="84" t="s">
        <v>124</v>
      </c>
      <c r="C11" s="85"/>
      <c r="D11" s="86">
        <f>D10</f>
        <v>11242845</v>
      </c>
      <c r="E11" s="86">
        <f>E10</f>
        <v>11242845</v>
      </c>
      <c r="F11" s="86">
        <f>F10</f>
        <v>11242845</v>
      </c>
      <c r="G11" s="86"/>
      <c r="H11" s="86">
        <f>H10</f>
        <v>12199905</v>
      </c>
      <c r="I11" s="82">
        <f t="shared" si="0"/>
        <v>13419895.5</v>
      </c>
      <c r="J11" s="82">
        <f t="shared" si="0"/>
        <v>14761885.05</v>
      </c>
    </row>
    <row r="12" spans="1:10" s="87" customFormat="1" ht="15.75">
      <c r="A12" s="83">
        <v>1</v>
      </c>
      <c r="B12" s="88" t="s">
        <v>125</v>
      </c>
      <c r="C12" s="85"/>
      <c r="D12" s="86">
        <f>SUM(D13:D14)</f>
        <v>2885957</v>
      </c>
      <c r="E12" s="86">
        <f>SUM(E13:E14)</f>
        <v>2885957</v>
      </c>
      <c r="F12" s="86">
        <f>SUM(F13:F14)</f>
        <v>2885957</v>
      </c>
      <c r="G12" s="86">
        <f>SUM(G13:G14)</f>
        <v>0</v>
      </c>
      <c r="H12" s="86">
        <f>SUM(H13:H14)</f>
        <v>3074475</v>
      </c>
      <c r="I12" s="82">
        <f t="shared" si="0"/>
        <v>3381922.5</v>
      </c>
      <c r="J12" s="82">
        <f t="shared" si="0"/>
        <v>3720114.75</v>
      </c>
    </row>
    <row r="13" spans="1:10" s="87" customFormat="1" ht="47.25">
      <c r="A13" s="83" t="s">
        <v>126</v>
      </c>
      <c r="B13" s="84" t="s">
        <v>127</v>
      </c>
      <c r="C13" s="89"/>
      <c r="D13" s="90"/>
      <c r="E13" s="90"/>
      <c r="F13" s="90"/>
      <c r="G13" s="90"/>
      <c r="H13" s="90"/>
      <c r="I13" s="82">
        <f t="shared" si="0"/>
        <v>0</v>
      </c>
      <c r="J13" s="82">
        <f t="shared" si="0"/>
        <v>0</v>
      </c>
    </row>
    <row r="14" spans="1:11" s="87" customFormat="1" ht="15.75">
      <c r="A14" s="83" t="s">
        <v>128</v>
      </c>
      <c r="B14" s="84" t="s">
        <v>129</v>
      </c>
      <c r="C14" s="89"/>
      <c r="D14" s="90">
        <f>SUM(D17:D20)</f>
        <v>2885957</v>
      </c>
      <c r="E14" s="90">
        <f>SUM(E17:E20)</f>
        <v>2885957</v>
      </c>
      <c r="F14" s="90">
        <f>SUM(F17:F20)</f>
        <v>2885957</v>
      </c>
      <c r="G14" s="90"/>
      <c r="H14" s="90">
        <f>H16</f>
        <v>3074475</v>
      </c>
      <c r="I14" s="82">
        <f t="shared" si="0"/>
        <v>3381922.5</v>
      </c>
      <c r="J14" s="82">
        <f t="shared" si="0"/>
        <v>3720114.75</v>
      </c>
      <c r="K14" s="173">
        <f>I14/H14*100%</f>
        <v>1.1</v>
      </c>
    </row>
    <row r="15" spans="1:10" s="87" customFormat="1" ht="15.75">
      <c r="A15" s="83"/>
      <c r="B15" s="84" t="s">
        <v>44</v>
      </c>
      <c r="C15" s="89"/>
      <c r="D15" s="90"/>
      <c r="E15" s="90"/>
      <c r="F15" s="90"/>
      <c r="G15" s="90"/>
      <c r="H15" s="90"/>
      <c r="I15" s="82">
        <f t="shared" si="0"/>
        <v>0</v>
      </c>
      <c r="J15" s="82">
        <f t="shared" si="0"/>
        <v>0</v>
      </c>
    </row>
    <row r="16" spans="1:10" s="87" customFormat="1" ht="15.75">
      <c r="A16" s="83" t="s">
        <v>130</v>
      </c>
      <c r="B16" s="88" t="s">
        <v>131</v>
      </c>
      <c r="C16" s="85"/>
      <c r="D16" s="86">
        <f>SUM(D17:D20)</f>
        <v>2885957</v>
      </c>
      <c r="E16" s="86">
        <f>SUM(E17:E20)</f>
        <v>2885957</v>
      </c>
      <c r="F16" s="86">
        <f>SUM(F17:F20)</f>
        <v>2885957</v>
      </c>
      <c r="G16" s="86"/>
      <c r="H16" s="86">
        <f>SUM(H17:H20)</f>
        <v>3074475</v>
      </c>
      <c r="I16" s="82">
        <f t="shared" si="0"/>
        <v>3381922.5</v>
      </c>
      <c r="J16" s="82">
        <f t="shared" si="0"/>
        <v>3720114.75</v>
      </c>
    </row>
    <row r="17" spans="1:10" s="87" customFormat="1" ht="15.75">
      <c r="A17" s="91" t="s">
        <v>132</v>
      </c>
      <c r="B17" s="92" t="s">
        <v>133</v>
      </c>
      <c r="C17" s="104"/>
      <c r="D17" s="90">
        <v>814357</v>
      </c>
      <c r="E17" s="90">
        <f aca="true" t="shared" si="1" ref="E17:F20">D17</f>
        <v>814357</v>
      </c>
      <c r="F17" s="90">
        <f t="shared" si="1"/>
        <v>814357</v>
      </c>
      <c r="G17" s="90"/>
      <c r="H17" s="90">
        <v>824475</v>
      </c>
      <c r="I17" s="103">
        <f t="shared" si="0"/>
        <v>906922.5</v>
      </c>
      <c r="J17" s="103">
        <f t="shared" si="0"/>
        <v>997614.75</v>
      </c>
    </row>
    <row r="18" spans="1:10" s="87" customFormat="1" ht="15.75">
      <c r="A18" s="91" t="s">
        <v>134</v>
      </c>
      <c r="B18" s="92" t="s">
        <v>135</v>
      </c>
      <c r="C18" s="104"/>
      <c r="D18" s="90">
        <v>300000</v>
      </c>
      <c r="E18" s="90">
        <f t="shared" si="1"/>
        <v>300000</v>
      </c>
      <c r="F18" s="90">
        <f t="shared" si="1"/>
        <v>300000</v>
      </c>
      <c r="G18" s="90">
        <f>'[1] 01-TT69-PL02 r'!G61</f>
        <v>0</v>
      </c>
      <c r="H18" s="90">
        <v>400000</v>
      </c>
      <c r="I18" s="103">
        <f t="shared" si="0"/>
        <v>440000</v>
      </c>
      <c r="J18" s="103">
        <f t="shared" si="0"/>
        <v>484000</v>
      </c>
    </row>
    <row r="19" spans="1:10" s="87" customFormat="1" ht="15.75">
      <c r="A19" s="91" t="s">
        <v>136</v>
      </c>
      <c r="B19" s="92" t="s">
        <v>137</v>
      </c>
      <c r="C19" s="104"/>
      <c r="D19" s="90">
        <v>1583000</v>
      </c>
      <c r="E19" s="90">
        <f t="shared" si="1"/>
        <v>1583000</v>
      </c>
      <c r="F19" s="90">
        <f t="shared" si="1"/>
        <v>1583000</v>
      </c>
      <c r="G19" s="90"/>
      <c r="H19" s="90">
        <v>1850000</v>
      </c>
      <c r="I19" s="103">
        <f t="shared" si="0"/>
        <v>2035000</v>
      </c>
      <c r="J19" s="103">
        <f t="shared" si="0"/>
        <v>2238500</v>
      </c>
    </row>
    <row r="20" spans="1:10" s="87" customFormat="1" ht="15.75">
      <c r="A20" s="91" t="s">
        <v>138</v>
      </c>
      <c r="B20" s="92" t="s">
        <v>139</v>
      </c>
      <c r="C20" s="104"/>
      <c r="D20" s="90">
        <v>188600</v>
      </c>
      <c r="E20" s="90">
        <f t="shared" si="1"/>
        <v>188600</v>
      </c>
      <c r="F20" s="90">
        <f t="shared" si="1"/>
        <v>188600</v>
      </c>
      <c r="G20" s="90"/>
      <c r="H20" s="90"/>
      <c r="I20" s="103">
        <f t="shared" si="0"/>
        <v>0</v>
      </c>
      <c r="J20" s="103">
        <f t="shared" si="0"/>
        <v>0</v>
      </c>
    </row>
    <row r="21" spans="1:10" s="87" customFormat="1" ht="15.75">
      <c r="A21" s="83" t="s">
        <v>140</v>
      </c>
      <c r="B21" s="88" t="s">
        <v>141</v>
      </c>
      <c r="C21" s="89"/>
      <c r="D21" s="86">
        <f>D16</f>
        <v>2885957</v>
      </c>
      <c r="E21" s="86">
        <f>E16</f>
        <v>2885957</v>
      </c>
      <c r="F21" s="86">
        <f>F16</f>
        <v>2885957</v>
      </c>
      <c r="G21" s="86">
        <f>G16</f>
        <v>0</v>
      </c>
      <c r="H21" s="86">
        <f>H16</f>
        <v>3074475</v>
      </c>
      <c r="I21" s="82">
        <f t="shared" si="0"/>
        <v>3381922.5</v>
      </c>
      <c r="J21" s="82">
        <f t="shared" si="0"/>
        <v>3720114.75</v>
      </c>
    </row>
    <row r="22" spans="1:10" s="87" customFormat="1" ht="15.75">
      <c r="A22" s="91" t="s">
        <v>132</v>
      </c>
      <c r="B22" s="92" t="s">
        <v>142</v>
      </c>
      <c r="C22" s="89"/>
      <c r="D22" s="90">
        <v>188119</v>
      </c>
      <c r="E22" s="90">
        <f>D22</f>
        <v>188119</v>
      </c>
      <c r="F22" s="90">
        <f>D22</f>
        <v>188119</v>
      </c>
      <c r="G22" s="90"/>
      <c r="H22" s="90">
        <v>594289</v>
      </c>
      <c r="I22" s="103">
        <f t="shared" si="0"/>
        <v>653717.9</v>
      </c>
      <c r="J22" s="103">
        <f t="shared" si="0"/>
        <v>719089.6900000001</v>
      </c>
    </row>
    <row r="23" spans="1:10" s="87" customFormat="1" ht="15.75">
      <c r="A23" s="91" t="s">
        <v>134</v>
      </c>
      <c r="B23" s="92" t="s">
        <v>143</v>
      </c>
      <c r="C23" s="89"/>
      <c r="D23" s="90"/>
      <c r="E23" s="90"/>
      <c r="F23" s="90"/>
      <c r="G23" s="90"/>
      <c r="H23" s="90">
        <v>97250</v>
      </c>
      <c r="I23" s="103">
        <f t="shared" si="0"/>
        <v>106975</v>
      </c>
      <c r="J23" s="103">
        <f t="shared" si="0"/>
        <v>117672.5</v>
      </c>
    </row>
    <row r="24" spans="1:10" s="87" customFormat="1" ht="15.75">
      <c r="A24" s="91" t="s">
        <v>136</v>
      </c>
      <c r="B24" s="92" t="s">
        <v>144</v>
      </c>
      <c r="C24" s="89"/>
      <c r="D24" s="90"/>
      <c r="E24" s="90"/>
      <c r="F24" s="90"/>
      <c r="G24" s="90"/>
      <c r="H24" s="90"/>
      <c r="I24" s="103">
        <f t="shared" si="0"/>
        <v>0</v>
      </c>
      <c r="J24" s="103">
        <f t="shared" si="0"/>
        <v>0</v>
      </c>
    </row>
    <row r="25" spans="1:10" s="87" customFormat="1" ht="15.75">
      <c r="A25" s="91" t="s">
        <v>138</v>
      </c>
      <c r="B25" s="92" t="s">
        <v>145</v>
      </c>
      <c r="C25" s="89"/>
      <c r="D25" s="90">
        <v>2697839</v>
      </c>
      <c r="E25" s="90">
        <f>D25</f>
        <v>2697839</v>
      </c>
      <c r="F25" s="90">
        <f>D25</f>
        <v>2697839</v>
      </c>
      <c r="G25" s="90"/>
      <c r="H25" s="90">
        <v>2170321</v>
      </c>
      <c r="I25" s="103">
        <f t="shared" si="0"/>
        <v>2387353.1</v>
      </c>
      <c r="J25" s="103">
        <f t="shared" si="0"/>
        <v>2626088.41</v>
      </c>
    </row>
    <row r="26" spans="1:11" s="87" customFormat="1" ht="15" customHeight="1">
      <c r="A26" s="83">
        <v>2</v>
      </c>
      <c r="B26" s="88" t="s">
        <v>146</v>
      </c>
      <c r="C26" s="89"/>
      <c r="D26" s="86">
        <f>SUM(D27:D30)</f>
        <v>8134803</v>
      </c>
      <c r="E26" s="86">
        <f>SUM(E27:E30)</f>
        <v>8134803</v>
      </c>
      <c r="F26" s="86">
        <f>SUM(F27:F30)</f>
        <v>8134803</v>
      </c>
      <c r="G26" s="86"/>
      <c r="H26" s="86">
        <f>SUM(H27:H30)</f>
        <v>8865022</v>
      </c>
      <c r="I26" s="82">
        <f t="shared" si="0"/>
        <v>9751524.2</v>
      </c>
      <c r="J26" s="82">
        <f t="shared" si="0"/>
        <v>10726676.62</v>
      </c>
      <c r="K26" s="87">
        <f>H26/E26*100</f>
        <v>108.97648043843225</v>
      </c>
    </row>
    <row r="27" spans="1:10" s="87" customFormat="1" ht="15.75">
      <c r="A27" s="91" t="s">
        <v>132</v>
      </c>
      <c r="B27" s="92" t="s">
        <v>142</v>
      </c>
      <c r="C27" s="89"/>
      <c r="D27" s="90">
        <v>3481698</v>
      </c>
      <c r="E27" s="90">
        <f>'[1]16-32-342 r'!C41</f>
        <v>3481698</v>
      </c>
      <c r="F27" s="90">
        <f>'[1]16-32-342 r'!D41</f>
        <v>3481698</v>
      </c>
      <c r="G27" s="90"/>
      <c r="H27" s="90">
        <v>3863925</v>
      </c>
      <c r="I27" s="103">
        <f t="shared" si="0"/>
        <v>4250317.5</v>
      </c>
      <c r="J27" s="103">
        <f t="shared" si="0"/>
        <v>4675349.25</v>
      </c>
    </row>
    <row r="28" spans="1:10" s="87" customFormat="1" ht="15.75">
      <c r="A28" s="91" t="s">
        <v>134</v>
      </c>
      <c r="B28" s="92" t="s">
        <v>143</v>
      </c>
      <c r="C28" s="89"/>
      <c r="D28" s="90">
        <v>40764</v>
      </c>
      <c r="E28" s="90">
        <v>33279</v>
      </c>
      <c r="F28" s="90">
        <f>E28</f>
        <v>33279</v>
      </c>
      <c r="G28" s="90"/>
      <c r="H28" s="90">
        <v>20960</v>
      </c>
      <c r="I28" s="103">
        <f t="shared" si="0"/>
        <v>23056</v>
      </c>
      <c r="J28" s="103">
        <f t="shared" si="0"/>
        <v>25361.6</v>
      </c>
    </row>
    <row r="29" spans="1:10" s="87" customFormat="1" ht="15.75">
      <c r="A29" s="91" t="s">
        <v>136</v>
      </c>
      <c r="B29" s="92" t="s">
        <v>144</v>
      </c>
      <c r="C29" s="89"/>
      <c r="D29" s="90">
        <v>142215</v>
      </c>
      <c r="E29" s="90">
        <v>161411</v>
      </c>
      <c r="F29" s="90">
        <f>E29</f>
        <v>161411</v>
      </c>
      <c r="G29" s="90"/>
      <c r="H29" s="90"/>
      <c r="I29" s="103">
        <f t="shared" si="0"/>
        <v>0</v>
      </c>
      <c r="J29" s="103">
        <f t="shared" si="0"/>
        <v>0</v>
      </c>
    </row>
    <row r="30" spans="1:10" s="87" customFormat="1" ht="15.75">
      <c r="A30" s="91" t="s">
        <v>138</v>
      </c>
      <c r="B30" s="92" t="s">
        <v>145</v>
      </c>
      <c r="C30" s="89"/>
      <c r="D30" s="90">
        <f>'[1]16-32-342 r'!C40-SUM(D27:D29)</f>
        <v>4470126</v>
      </c>
      <c r="E30" s="90">
        <f>'[1]16-32-342 r'!C40-SUM(E27:E29)</f>
        <v>4458415</v>
      </c>
      <c r="F30" s="90">
        <f>'[1]16-32-342 r'!D40-SUM(F27:F29)</f>
        <v>4458415</v>
      </c>
      <c r="G30" s="90"/>
      <c r="H30" s="90">
        <f>8865022-H27-H28</f>
        <v>4980137</v>
      </c>
      <c r="I30" s="103">
        <f t="shared" si="0"/>
        <v>5478150.7</v>
      </c>
      <c r="J30" s="103">
        <f t="shared" si="0"/>
        <v>6025965.7700000005</v>
      </c>
    </row>
    <row r="31" spans="1:10" s="87" customFormat="1" ht="15.75">
      <c r="A31" s="83">
        <f>A26+1</f>
        <v>3</v>
      </c>
      <c r="B31" s="88" t="s">
        <v>147</v>
      </c>
      <c r="C31" s="89"/>
      <c r="D31" s="86">
        <v>1000</v>
      </c>
      <c r="E31" s="86">
        <v>1000</v>
      </c>
      <c r="F31" s="86">
        <f>'[1]16-32-342 r'!D55</f>
        <v>1000</v>
      </c>
      <c r="G31" s="86"/>
      <c r="H31" s="86">
        <f>F31</f>
        <v>1000</v>
      </c>
      <c r="I31" s="82">
        <f t="shared" si="0"/>
        <v>1100</v>
      </c>
      <c r="J31" s="82">
        <f t="shared" si="0"/>
        <v>1210</v>
      </c>
    </row>
    <row r="32" spans="1:10" s="87" customFormat="1" ht="15.75">
      <c r="A32" s="83">
        <f>A31+1</f>
        <v>4</v>
      </c>
      <c r="B32" s="88" t="s">
        <v>148</v>
      </c>
      <c r="C32" s="89"/>
      <c r="D32" s="86">
        <v>221085</v>
      </c>
      <c r="E32" s="86">
        <f>D32</f>
        <v>221085</v>
      </c>
      <c r="F32" s="86">
        <f>E32</f>
        <v>221085</v>
      </c>
      <c r="G32" s="86"/>
      <c r="H32" s="86">
        <v>244308</v>
      </c>
      <c r="I32" s="82">
        <f t="shared" si="0"/>
        <v>268738.8</v>
      </c>
      <c r="J32" s="82">
        <f t="shared" si="0"/>
        <v>295612.68</v>
      </c>
    </row>
    <row r="33" spans="1:10" s="87" customFormat="1" ht="15.75">
      <c r="A33" s="83">
        <f>A32+1</f>
        <v>5</v>
      </c>
      <c r="B33" s="88" t="s">
        <v>149</v>
      </c>
      <c r="C33" s="89"/>
      <c r="D33" s="90"/>
      <c r="E33" s="86">
        <v>0</v>
      </c>
      <c r="F33" s="90"/>
      <c r="G33" s="86"/>
      <c r="H33" s="90"/>
      <c r="I33" s="82">
        <f t="shared" si="0"/>
        <v>0</v>
      </c>
      <c r="J33" s="82">
        <f t="shared" si="0"/>
        <v>0</v>
      </c>
    </row>
    <row r="34" spans="1:10" s="87" customFormat="1" ht="15.75">
      <c r="A34" s="83">
        <v>6</v>
      </c>
      <c r="B34" s="88" t="s">
        <v>150</v>
      </c>
      <c r="C34" s="89"/>
      <c r="D34" s="86"/>
      <c r="E34" s="86"/>
      <c r="F34" s="86"/>
      <c r="G34" s="86"/>
      <c r="H34" s="86">
        <v>15100</v>
      </c>
      <c r="I34" s="82"/>
      <c r="J34" s="82"/>
    </row>
    <row r="35" spans="1:10" s="87" customFormat="1" ht="15.75">
      <c r="A35" s="83" t="s">
        <v>151</v>
      </c>
      <c r="B35" s="84" t="s">
        <v>152</v>
      </c>
      <c r="C35" s="89"/>
      <c r="D35" s="86"/>
      <c r="E35" s="86"/>
      <c r="F35" s="86"/>
      <c r="G35" s="86"/>
      <c r="H35" s="86"/>
      <c r="I35" s="82">
        <f>H35*0.1+H35</f>
        <v>0</v>
      </c>
      <c r="J35" s="82">
        <f>I35*0.1+I35</f>
        <v>0</v>
      </c>
    </row>
    <row r="36" spans="1:10" s="87" customFormat="1" ht="15.75">
      <c r="A36" s="83"/>
      <c r="B36" s="84" t="s">
        <v>153</v>
      </c>
      <c r="C36" s="89"/>
      <c r="D36" s="86">
        <v>188600</v>
      </c>
      <c r="E36" s="86">
        <v>188600</v>
      </c>
      <c r="F36" s="86">
        <v>188600</v>
      </c>
      <c r="G36" s="86"/>
      <c r="H36" s="86"/>
      <c r="I36" s="82">
        <f>H36*0.1+H36</f>
        <v>0</v>
      </c>
      <c r="J36" s="82">
        <f>I36*0.1+I36</f>
        <v>0</v>
      </c>
    </row>
    <row r="37" spans="1:10" s="87" customFormat="1" ht="15.75">
      <c r="A37" s="83" t="s">
        <v>154</v>
      </c>
      <c r="B37" s="84" t="s">
        <v>155</v>
      </c>
      <c r="C37" s="89"/>
      <c r="D37" s="90"/>
      <c r="E37" s="90"/>
      <c r="F37" s="90"/>
      <c r="G37" s="90"/>
      <c r="H37" s="90"/>
      <c r="I37" s="90"/>
      <c r="J37" s="90"/>
    </row>
    <row r="38" spans="1:10" s="87" customFormat="1" ht="7.5" customHeight="1">
      <c r="A38" s="93"/>
      <c r="B38" s="94"/>
      <c r="C38" s="95"/>
      <c r="D38" s="95"/>
      <c r="E38" s="95"/>
      <c r="F38" s="96"/>
      <c r="G38" s="96"/>
      <c r="H38" s="96"/>
      <c r="I38" s="96"/>
      <c r="J38" s="96"/>
    </row>
    <row r="39" spans="1:10" s="87" customFormat="1" ht="7.5" customHeight="1">
      <c r="A39" s="97"/>
      <c r="B39" s="98"/>
      <c r="C39" s="99"/>
      <c r="D39" s="99"/>
      <c r="E39" s="99"/>
      <c r="F39" s="100"/>
      <c r="G39" s="100"/>
      <c r="H39" s="100"/>
      <c r="I39" s="100"/>
      <c r="J39" s="100"/>
    </row>
    <row r="40" spans="2:8" ht="15.75">
      <c r="B40" s="101" t="s">
        <v>156</v>
      </c>
      <c r="H40" s="102"/>
    </row>
    <row r="43" spans="4:5" ht="15.75">
      <c r="D43" s="102"/>
      <c r="E43" s="102"/>
    </row>
  </sheetData>
  <sheetProtection/>
  <mergeCells count="14">
    <mergeCell ref="D6:F6"/>
    <mergeCell ref="G6:J6"/>
    <mergeCell ref="D7:D8"/>
    <mergeCell ref="E7:E8"/>
    <mergeCell ref="F7:F8"/>
    <mergeCell ref="I7:I8"/>
    <mergeCell ref="J7:J8"/>
    <mergeCell ref="G7:H8"/>
    <mergeCell ref="I1:J1"/>
    <mergeCell ref="A2:J2"/>
    <mergeCell ref="I4:J4"/>
    <mergeCell ref="A6:A8"/>
    <mergeCell ref="B6:B8"/>
    <mergeCell ref="C6:C7"/>
  </mergeCells>
  <printOptions horizontalCentered="1"/>
  <pageMargins left="0" right="0.2" top="0.75" bottom="0.75" header="0.3" footer="0.3"/>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29" sqref="A29"/>
    </sheetView>
  </sheetViews>
  <sheetFormatPr defaultColWidth="8.875" defaultRowHeight="15.75"/>
  <cols>
    <col min="1" max="1" width="64.375" style="22" customWidth="1"/>
    <col min="2" max="2" width="16.50390625" style="22" customWidth="1"/>
    <col min="3" max="8" width="8.875" style="22" customWidth="1"/>
    <col min="9" max="9" width="10.25390625" style="22" customWidth="1"/>
    <col min="10" max="16384" width="8.875" style="22" customWidth="1"/>
  </cols>
  <sheetData>
    <row r="1" ht="15.75">
      <c r="B1" s="23" t="s">
        <v>65</v>
      </c>
    </row>
    <row r="2" spans="1:2" ht="15.75">
      <c r="A2" s="208" t="s">
        <v>223</v>
      </c>
      <c r="B2" s="208"/>
    </row>
    <row r="3" spans="1:2" ht="15.75">
      <c r="A3" s="209" t="s">
        <v>17</v>
      </c>
      <c r="B3" s="209"/>
    </row>
    <row r="5" spans="1:2" s="25" customFormat="1" ht="31.5">
      <c r="A5" s="24" t="s">
        <v>66</v>
      </c>
      <c r="B5" s="24" t="s">
        <v>67</v>
      </c>
    </row>
    <row r="6" spans="1:2" s="26" customFormat="1" ht="15.75">
      <c r="A6" s="64" t="s">
        <v>99</v>
      </c>
      <c r="B6" s="107">
        <f>SUM(B8:B9)</f>
        <v>221085000000</v>
      </c>
    </row>
    <row r="7" spans="1:2" ht="15.75">
      <c r="A7" s="60" t="s">
        <v>68</v>
      </c>
      <c r="B7" s="108"/>
    </row>
    <row r="8" spans="1:2" ht="15.75">
      <c r="A8" s="60" t="s">
        <v>70</v>
      </c>
      <c r="B8" s="109">
        <v>117177000000</v>
      </c>
    </row>
    <row r="9" spans="1:2" ht="15.75">
      <c r="A9" s="60" t="s">
        <v>69</v>
      </c>
      <c r="B9" s="110">
        <v>103908000000</v>
      </c>
    </row>
    <row r="10" spans="1:2" s="26" customFormat="1" ht="15.75">
      <c r="A10" s="61" t="s">
        <v>71</v>
      </c>
      <c r="B10" s="111">
        <f>SUM(B11:B27)</f>
        <v>58825816574</v>
      </c>
    </row>
    <row r="11" spans="1:2" ht="31.5">
      <c r="A11" s="105" t="s">
        <v>100</v>
      </c>
      <c r="B11" s="106">
        <v>179090000</v>
      </c>
    </row>
    <row r="12" spans="1:2" ht="31.5">
      <c r="A12" s="105" t="s">
        <v>101</v>
      </c>
      <c r="B12" s="106">
        <v>500000000</v>
      </c>
    </row>
    <row r="13" spans="1:2" ht="47.25">
      <c r="A13" s="105" t="s">
        <v>216</v>
      </c>
      <c r="B13" s="106">
        <v>4360714447</v>
      </c>
    </row>
    <row r="14" spans="1:2" ht="31.5">
      <c r="A14" s="105" t="s">
        <v>102</v>
      </c>
      <c r="B14" s="106">
        <v>2000000000</v>
      </c>
    </row>
    <row r="15" spans="1:2" ht="31.5">
      <c r="A15" s="105" t="s">
        <v>103</v>
      </c>
      <c r="B15" s="106">
        <v>2000000000</v>
      </c>
    </row>
    <row r="16" spans="1:2" ht="31.5">
      <c r="A16" s="105" t="s">
        <v>217</v>
      </c>
      <c r="B16" s="106">
        <v>1471573603</v>
      </c>
    </row>
    <row r="17" spans="1:2" ht="31.5">
      <c r="A17" s="105" t="s">
        <v>104</v>
      </c>
      <c r="B17" s="106">
        <v>5122557751</v>
      </c>
    </row>
    <row r="18" spans="1:2" ht="31.5">
      <c r="A18" s="105" t="s">
        <v>217</v>
      </c>
      <c r="B18" s="106">
        <v>633479619</v>
      </c>
    </row>
    <row r="19" spans="1:2" ht="31.5">
      <c r="A19" s="105" t="s">
        <v>105</v>
      </c>
      <c r="B19" s="106">
        <v>3358005871</v>
      </c>
    </row>
    <row r="20" spans="1:2" ht="47.25">
      <c r="A20" s="105" t="s">
        <v>106</v>
      </c>
      <c r="B20" s="106">
        <v>7474582000</v>
      </c>
    </row>
    <row r="21" spans="1:2" ht="47.25">
      <c r="A21" s="105" t="s">
        <v>218</v>
      </c>
      <c r="B21" s="106">
        <v>2711416799</v>
      </c>
    </row>
    <row r="22" spans="1:2" ht="31.5">
      <c r="A22" s="105" t="s">
        <v>107</v>
      </c>
      <c r="B22" s="106">
        <v>2000000000</v>
      </c>
    </row>
    <row r="23" spans="1:2" ht="31.5">
      <c r="A23" s="105" t="s">
        <v>108</v>
      </c>
      <c r="B23" s="106">
        <v>400000000</v>
      </c>
    </row>
    <row r="24" spans="1:2" ht="47.25">
      <c r="A24" s="105" t="s">
        <v>219</v>
      </c>
      <c r="B24" s="106">
        <v>5129444484</v>
      </c>
    </row>
    <row r="25" spans="1:2" ht="31.5">
      <c r="A25" s="105" t="s">
        <v>225</v>
      </c>
      <c r="B25" s="106">
        <v>218712000</v>
      </c>
    </row>
    <row r="26" spans="1:2" ht="31.5">
      <c r="A26" s="105" t="s">
        <v>226</v>
      </c>
      <c r="B26" s="106">
        <v>1866240000</v>
      </c>
    </row>
    <row r="27" spans="1:2" ht="31.5">
      <c r="A27" s="105" t="s">
        <v>224</v>
      </c>
      <c r="B27" s="106">
        <v>19400000000</v>
      </c>
    </row>
    <row r="28" spans="1:2" s="26" customFormat="1" ht="15.75">
      <c r="A28" s="62" t="s">
        <v>72</v>
      </c>
      <c r="B28" s="111">
        <f>SUM(B8,-B10)</f>
        <v>58351183426</v>
      </c>
    </row>
    <row r="29" spans="1:2" s="26" customFormat="1" ht="31.5">
      <c r="A29" s="63" t="s">
        <v>227</v>
      </c>
      <c r="B29" s="112">
        <f>B28</f>
        <v>58351183426</v>
      </c>
    </row>
    <row r="30" spans="1:2" s="26" customFormat="1" ht="15.75">
      <c r="A30" s="27"/>
      <c r="B30" s="27"/>
    </row>
  </sheetData>
  <sheetProtection/>
  <mergeCells count="2">
    <mergeCell ref="A2:B2"/>
    <mergeCell ref="A3:B3"/>
  </mergeCells>
  <printOptions horizontalCentered="1"/>
  <pageMargins left="0.2" right="0.2" top="0.4724409448818898"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Van Quan</dc:creator>
  <cp:keywords/>
  <dc:description/>
  <cp:lastModifiedBy>Admin</cp:lastModifiedBy>
  <cp:lastPrinted>2023-11-29T02:29:44Z</cp:lastPrinted>
  <dcterms:created xsi:type="dcterms:W3CDTF">2010-10-30T01:52:13Z</dcterms:created>
  <dcterms:modified xsi:type="dcterms:W3CDTF">2023-11-29T11:01:02Z</dcterms:modified>
  <cp:category/>
  <cp:version/>
  <cp:contentType/>
  <cp:contentStatus/>
</cp:coreProperties>
</file>